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16" windowHeight="9300" activeTab="0"/>
  </bookViews>
  <sheets>
    <sheet name="L_RIT" sheetId="1" r:id="rId1"/>
  </sheets>
  <definedNames>
    <definedName name="_xlnm.Print_Titles" localSheetId="0">'L_RIT'!$1:$1</definedName>
  </definedNames>
  <calcPr fullCalcOnLoad="1"/>
</workbook>
</file>

<file path=xl/sharedStrings.xml><?xml version="1.0" encoding="utf-8"?>
<sst xmlns="http://schemas.openxmlformats.org/spreadsheetml/2006/main" count="657" uniqueCount="209">
  <si>
    <t>* RISULTATO 2o TRIMESTRE *</t>
  </si>
  <si>
    <t>Mand.</t>
  </si>
  <si>
    <t>BOXXAPPS SRL</t>
  </si>
  <si>
    <t>1/160017</t>
  </si>
  <si>
    <t>SPERANZA SOC. COOP. SOC. ONLUS</t>
  </si>
  <si>
    <t>67/19</t>
  </si>
  <si>
    <t>66/19</t>
  </si>
  <si>
    <t>12/E</t>
  </si>
  <si>
    <t>LINK INFORMATICA DI PACE WALTER</t>
  </si>
  <si>
    <t>1/PA</t>
  </si>
  <si>
    <t>COOPERATIVA OMEGA</t>
  </si>
  <si>
    <t>0000021/PA</t>
  </si>
  <si>
    <t>INFOCERT SPA</t>
  </si>
  <si>
    <t>INFVVA/16000441</t>
  </si>
  <si>
    <t>TELECOM ITALIA S.P.A.</t>
  </si>
  <si>
    <t>CONSORZIO EUROBUS VERONA SOC. COOP.</t>
  </si>
  <si>
    <t>36/FE</t>
  </si>
  <si>
    <t>6036/G</t>
  </si>
  <si>
    <t>6035/G</t>
  </si>
  <si>
    <t>6028/G</t>
  </si>
  <si>
    <t>6037/G</t>
  </si>
  <si>
    <t>6034/G</t>
  </si>
  <si>
    <t>6038/G</t>
  </si>
  <si>
    <t>6029/G</t>
  </si>
  <si>
    <t>6030/G</t>
  </si>
  <si>
    <t>6027/G</t>
  </si>
  <si>
    <t>6026/G</t>
  </si>
  <si>
    <t>6033/G</t>
  </si>
  <si>
    <t>6032/G</t>
  </si>
  <si>
    <t>8505/G</t>
  </si>
  <si>
    <t>8510/G</t>
  </si>
  <si>
    <t>8512/G</t>
  </si>
  <si>
    <t>8511/G</t>
  </si>
  <si>
    <t>8506/G</t>
  </si>
  <si>
    <t>8507/G</t>
  </si>
  <si>
    <t>8504/G</t>
  </si>
  <si>
    <t>8508/G</t>
  </si>
  <si>
    <t>8503/G</t>
  </si>
  <si>
    <t>8500/G</t>
  </si>
  <si>
    <t>8501/G</t>
  </si>
  <si>
    <t>8502/G</t>
  </si>
  <si>
    <t>17/PA</t>
  </si>
  <si>
    <t>F.LLI PASOTTO F.LLI S.N.C DI PASOTTO LUCIANO &amp; NAZARIO</t>
  </si>
  <si>
    <t>V0/54801</t>
  </si>
  <si>
    <t>V0/54796</t>
  </si>
  <si>
    <t>V0/54794</t>
  </si>
  <si>
    <t>V0/54795</t>
  </si>
  <si>
    <t>V0/54793</t>
  </si>
  <si>
    <t>V0/54800</t>
  </si>
  <si>
    <t>V0/54798</t>
  </si>
  <si>
    <t>V0/54797</t>
  </si>
  <si>
    <t>V0/54799</t>
  </si>
  <si>
    <t>V0/54791</t>
  </si>
  <si>
    <t>V0/54792</t>
  </si>
  <si>
    <t>24/E</t>
  </si>
  <si>
    <t>V0/42191</t>
  </si>
  <si>
    <t>V0/42183</t>
  </si>
  <si>
    <t>V0/42190</t>
  </si>
  <si>
    <t>V0/42184</t>
  </si>
  <si>
    <t>V0/42192</t>
  </si>
  <si>
    <t>V0/42189</t>
  </si>
  <si>
    <t>V0/42186</t>
  </si>
  <si>
    <t>V0/42182</t>
  </si>
  <si>
    <t>V0/42185</t>
  </si>
  <si>
    <t>V0/42188</t>
  </si>
  <si>
    <t>V0/42187</t>
  </si>
  <si>
    <t>SCAVI MARTINELLI. S.N.C</t>
  </si>
  <si>
    <t>01/PA</t>
  </si>
  <si>
    <t>BEZZETTO LUCA</t>
  </si>
  <si>
    <t>15100/G</t>
  </si>
  <si>
    <t>VERDEARANCIO SOCIETA'COOPERATIVA SOCIALE -ONLUS</t>
  </si>
  <si>
    <t>06/PA</t>
  </si>
  <si>
    <t>20/E</t>
  </si>
  <si>
    <t>19/E</t>
  </si>
  <si>
    <t>1/160093</t>
  </si>
  <si>
    <t>SONEPAR ITALIA SPA</t>
  </si>
  <si>
    <t xml:space="preserve"> SICONTRAF S.R.L.</t>
  </si>
  <si>
    <t>57/PA</t>
  </si>
  <si>
    <t>ACCATRE S.R.L.</t>
  </si>
  <si>
    <t>1/160227</t>
  </si>
  <si>
    <t>TERMOSANITARIA DANESE SRL</t>
  </si>
  <si>
    <t>ELMA ASCENSORI S.P.A.</t>
  </si>
  <si>
    <t>TUV ITALIA SRL - TUV SUD GRUP</t>
  </si>
  <si>
    <t>132/FE</t>
  </si>
  <si>
    <t>STUDIO GIALLO SRL</t>
  </si>
  <si>
    <t>LIVE SRL</t>
  </si>
  <si>
    <t>57/2016</t>
  </si>
  <si>
    <t>140/19</t>
  </si>
  <si>
    <t>141/19</t>
  </si>
  <si>
    <t>CONSULENZA ENERGETICA</t>
  </si>
  <si>
    <t>7/PA</t>
  </si>
  <si>
    <t>VENETO STRADE S.p.A.</t>
  </si>
  <si>
    <t>0000022/PA</t>
  </si>
  <si>
    <t>89/FE</t>
  </si>
  <si>
    <t>0000023/PA</t>
  </si>
  <si>
    <t>OLIVETTI S.P.A.</t>
  </si>
  <si>
    <t>09/PA</t>
  </si>
  <si>
    <t>AGRIVERDE</t>
  </si>
  <si>
    <t>3/PA</t>
  </si>
  <si>
    <t>GUALTIERO MAZZI</t>
  </si>
  <si>
    <t>5/E</t>
  </si>
  <si>
    <t>GRAFICHE STELLA s.r.l.</t>
  </si>
  <si>
    <t>S-15</t>
  </si>
  <si>
    <t>316/19</t>
  </si>
  <si>
    <t>317/19</t>
  </si>
  <si>
    <t>34/PA</t>
  </si>
  <si>
    <t>A.P. PROMOTION S.n.c. di Merlin Pietro &amp; C.</t>
  </si>
  <si>
    <t>188/FE</t>
  </si>
  <si>
    <t>30/PA</t>
  </si>
  <si>
    <t>M.D.L. SNC DI ANDREOLI &amp;.MURAROLI</t>
  </si>
  <si>
    <t>FatPAM 15A/2016/PA</t>
  </si>
  <si>
    <t>VE.A.-VENETA ASCENSORI SRL</t>
  </si>
  <si>
    <t>FC-2016-0001901-0</t>
  </si>
  <si>
    <t>KYOCERA DOCUMENT SOLUTIONS ITALIA S.P.A.</t>
  </si>
  <si>
    <t>1/160144</t>
  </si>
  <si>
    <t>8/PA</t>
  </si>
  <si>
    <t>FatPAM 13A/2016/PA</t>
  </si>
  <si>
    <t>36/PA</t>
  </si>
  <si>
    <t>204/19</t>
  </si>
  <si>
    <t>205/19</t>
  </si>
  <si>
    <t>16/PA</t>
  </si>
  <si>
    <t>11/PA</t>
  </si>
  <si>
    <t>12/PA</t>
  </si>
  <si>
    <t>1/160646</t>
  </si>
  <si>
    <t>182/2016</t>
  </si>
  <si>
    <t>Beneficiario</t>
  </si>
  <si>
    <t>Data mandato</t>
  </si>
  <si>
    <t>Num. fattura</t>
  </si>
  <si>
    <t>Data fattura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</si>
  <si>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</si>
  <si>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</si>
  <si>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</si>
  <si>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</si>
  <si>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</si>
  <si>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</si>
  <si>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</si>
  <si>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</si>
  <si>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>MULTIUTILITY SPA</t>
  </si>
  <si>
    <t>38823/G</t>
  </si>
  <si>
    <t>S</t>
  </si>
  <si>
    <t>42517/G</t>
  </si>
  <si>
    <t>45836/G</t>
  </si>
  <si>
    <t>GLOBAL POWER</t>
  </si>
  <si>
    <t>V0/5369</t>
  </si>
  <si>
    <t>48933/G</t>
  </si>
  <si>
    <t>FONDAZIONE CASA DI RIPOSO `EUFEMIA CARRIROLO`</t>
  </si>
  <si>
    <t>25/A</t>
  </si>
  <si>
    <t>P</t>
  </si>
  <si>
    <t>V0/5365</t>
  </si>
  <si>
    <t>V0/5370</t>
  </si>
  <si>
    <t>V0/5368</t>
  </si>
  <si>
    <t>V0/5371</t>
  </si>
  <si>
    <t>V0/5361</t>
  </si>
  <si>
    <t>V0/5362</t>
  </si>
  <si>
    <t>V0/5364</t>
  </si>
  <si>
    <t>V0/5363</t>
  </si>
  <si>
    <t>V0/5366</t>
  </si>
  <si>
    <t>V0/5367</t>
  </si>
  <si>
    <t>GRAFICHE E.GASPARI SRL</t>
  </si>
  <si>
    <t>MAGGIOLI S.P.A.</t>
  </si>
  <si>
    <t>WOLTERS KLUVER ITALIA SRL LEGGI D'ITALIA</t>
  </si>
  <si>
    <t>V0/17431</t>
  </si>
  <si>
    <t>V0/17426</t>
  </si>
  <si>
    <t>V0/17429</t>
  </si>
  <si>
    <t>V0/17428</t>
  </si>
  <si>
    <t>V0/17430</t>
  </si>
  <si>
    <t>V0/17433</t>
  </si>
  <si>
    <t>V0/17427</t>
  </si>
  <si>
    <t>V0/17425</t>
  </si>
  <si>
    <t>V0/17432</t>
  </si>
  <si>
    <t>CONSORZIO ENERGIA VENETO</t>
  </si>
  <si>
    <t>2016-683-V0</t>
  </si>
  <si>
    <t>3697/G</t>
  </si>
  <si>
    <t>3694/G</t>
  </si>
  <si>
    <t>3698/G</t>
  </si>
  <si>
    <t>3692/G</t>
  </si>
  <si>
    <t>3695/G</t>
  </si>
  <si>
    <t>3686/G</t>
  </si>
  <si>
    <t>3693/G</t>
  </si>
  <si>
    <t>3688/G</t>
  </si>
  <si>
    <t>3689/G</t>
  </si>
  <si>
    <t>3690/G</t>
  </si>
  <si>
    <t>3687/G</t>
  </si>
  <si>
    <t>3691/G</t>
  </si>
  <si>
    <t>3696/G</t>
  </si>
  <si>
    <t>ENGINEERING TRIBUTI SPA</t>
  </si>
  <si>
    <t>ACCADEMIA D'ARTI DISCANTO</t>
  </si>
  <si>
    <t>000001-2016-FEACCAD</t>
  </si>
  <si>
    <t>IMPRESA SOCIALE-CONSORZIO FRA COOPERATIVE SOCIALI ONLUS</t>
  </si>
  <si>
    <t>2/PA</t>
  </si>
  <si>
    <t>V0/29755</t>
  </si>
  <si>
    <t>V0/29756</t>
  </si>
  <si>
    <t>V0/29760</t>
  </si>
  <si>
    <t>V0/29761</t>
  </si>
  <si>
    <t>V0/29759</t>
  </si>
  <si>
    <t>V0/29762</t>
  </si>
  <si>
    <t>V0/29763</t>
  </si>
  <si>
    <t>V0/29753</t>
  </si>
  <si>
    <t>V0/29754</t>
  </si>
  <si>
    <t>V0/29758</t>
  </si>
  <si>
    <t>V0/29757</t>
  </si>
  <si>
    <t>PAIOLA BRUNO S.A.S.</t>
  </si>
  <si>
    <t>7/E</t>
  </si>
  <si>
    <t>HALLEY VENETO S.R.L.</t>
  </si>
  <si>
    <t>1/160137</t>
  </si>
  <si>
    <t>SOLUZIONE SRL</t>
  </si>
  <si>
    <t>C.A.M.V.O. S.p.A.</t>
  </si>
  <si>
    <t>FONDAZIONE GIOVANNI MERITANI</t>
  </si>
  <si>
    <t>3/E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</si>
</sst>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" fontId="1" fillId="0" borderId="1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workbookViewId="0" topLeftCell="A229">
      <selection activeCell="I24" sqref="I24"/>
    </sheetView>
  </sheetViews>
  <sheetFormatPr defaultColWidth="9.140625" defaultRowHeight="12.75"/>
  <cols>
    <col min="1" max="1" width="31.7109375" style="1" customWidth="1"/>
    <col min="2" max="2" width="5.140625" style="1" bestFit="1" customWidth="1"/>
    <col min="3" max="3" width="8.7109375" style="1" bestFit="1" customWidth="1"/>
    <col min="4" max="4" width="9.7109375" style="1" customWidth="1"/>
    <col min="5" max="5" width="9.28125" style="1" bestFit="1" customWidth="1"/>
    <col min="6" max="7" width="9.00390625" style="1" bestFit="1" customWidth="1"/>
    <col min="8" max="8" width="3.57421875" style="1" hidden="1" customWidth="1"/>
    <col min="9" max="9" width="8.7109375" style="1" bestFit="1" customWidth="1"/>
    <col min="10" max="10" width="7.8515625" style="1" bestFit="1" customWidth="1"/>
    <col min="11" max="11" width="8.7109375" style="1" bestFit="1" customWidth="1"/>
    <col min="12" max="12" width="6.28125" style="1" bestFit="1" customWidth="1"/>
    <col min="13" max="14" width="10.140625" style="1" bestFit="1" customWidth="1"/>
    <col min="15" max="16384" width="8.8515625" style="1" customWidth="1"/>
  </cols>
  <sheetData>
    <row r="1" spans="1:13" ht="30.75" customHeight="1">
      <c r="A1" s="3" t="s">
        <v>125</v>
      </c>
      <c r="B1" s="4" t="s">
        <v>1</v>
      </c>
      <c r="C1" s="4" t="s">
        <v>126</v>
      </c>
      <c r="D1" s="4" t="s">
        <v>127</v>
      </c>
      <c r="E1" s="4" t="s">
        <v>128</v>
      </c>
      <c r="F1" s="4" t="s">
        <v>129</v>
      </c>
      <c r="G1" s="4" t="s">
        <v>130</v>
      </c>
      <c r="H1" s="4" t="s">
        <v>131</v>
      </c>
      <c r="I1" s="4" t="s">
        <v>132</v>
      </c>
      <c r="J1" s="4" t="s">
        <v>133</v>
      </c>
      <c r="K1" s="4" t="s">
        <v>134</v>
      </c>
      <c r="L1" s="4" t="s">
        <v>135</v>
      </c>
      <c r="M1" s="5" t="s">
        <v>136</v>
      </c>
    </row>
    <row r="2" spans="1:14" ht="11.25">
      <c r="A2" s="6" t="s">
        <v>137</v>
      </c>
      <c r="B2" s="2">
        <v>309</v>
      </c>
      <c r="C2" s="7">
        <v>42476</v>
      </c>
      <c r="D2" s="2" t="s">
        <v>138</v>
      </c>
      <c r="E2" s="7">
        <v>42264</v>
      </c>
      <c r="F2" s="7">
        <v>42482</v>
      </c>
      <c r="G2" s="7">
        <v>42284</v>
      </c>
      <c r="H2" s="2" t="s">
        <v>139</v>
      </c>
      <c r="I2" s="2">
        <v>27.16</v>
      </c>
      <c r="J2" s="2">
        <v>4.9</v>
      </c>
      <c r="K2" s="2">
        <v>22.26</v>
      </c>
      <c r="L2" s="2">
        <v>198</v>
      </c>
      <c r="M2" s="8">
        <v>4407.48</v>
      </c>
      <c r="N2" s="9"/>
    </row>
    <row r="3" spans="1:14" ht="11.25">
      <c r="A3" s="6" t="s">
        <v>137</v>
      </c>
      <c r="B3" s="2">
        <v>309</v>
      </c>
      <c r="C3" s="7">
        <v>42476</v>
      </c>
      <c r="D3" s="2" t="s">
        <v>140</v>
      </c>
      <c r="E3" s="7">
        <v>42297</v>
      </c>
      <c r="F3" s="7">
        <v>42482</v>
      </c>
      <c r="G3" s="7">
        <v>42317</v>
      </c>
      <c r="H3" s="2" t="s">
        <v>139</v>
      </c>
      <c r="I3" s="2">
        <v>109.67</v>
      </c>
      <c r="J3" s="2">
        <v>19.78</v>
      </c>
      <c r="K3" s="2">
        <v>89.89</v>
      </c>
      <c r="L3" s="2">
        <v>165</v>
      </c>
      <c r="M3" s="8">
        <v>14831.85</v>
      </c>
      <c r="N3" s="9"/>
    </row>
    <row r="4" spans="1:14" ht="11.25">
      <c r="A4" s="6" t="s">
        <v>137</v>
      </c>
      <c r="B4" s="2">
        <v>309</v>
      </c>
      <c r="C4" s="7">
        <v>42476</v>
      </c>
      <c r="D4" s="2" t="s">
        <v>141</v>
      </c>
      <c r="E4" s="7">
        <v>42327</v>
      </c>
      <c r="F4" s="7">
        <v>42482</v>
      </c>
      <c r="G4" s="7">
        <v>42347</v>
      </c>
      <c r="H4" s="2" t="s">
        <v>139</v>
      </c>
      <c r="I4" s="2">
        <v>196.26</v>
      </c>
      <c r="J4" s="2">
        <v>35.39</v>
      </c>
      <c r="K4" s="2">
        <v>160.87</v>
      </c>
      <c r="L4" s="2">
        <v>135</v>
      </c>
      <c r="M4" s="8">
        <v>21717.45</v>
      </c>
      <c r="N4" s="9"/>
    </row>
    <row r="5" spans="1:14" ht="11.25">
      <c r="A5" s="6" t="s">
        <v>142</v>
      </c>
      <c r="B5" s="2">
        <v>605</v>
      </c>
      <c r="C5" s="7">
        <v>42517</v>
      </c>
      <c r="D5" s="2" t="s">
        <v>143</v>
      </c>
      <c r="E5" s="7">
        <v>42371</v>
      </c>
      <c r="F5" s="7">
        <v>42517</v>
      </c>
      <c r="G5" s="7">
        <v>42391</v>
      </c>
      <c r="H5" s="2" t="s">
        <v>139</v>
      </c>
      <c r="I5" s="2">
        <v>123.56</v>
      </c>
      <c r="J5" s="2">
        <v>22.28</v>
      </c>
      <c r="K5" s="2">
        <v>101.28</v>
      </c>
      <c r="L5" s="2">
        <v>126</v>
      </c>
      <c r="M5" s="8">
        <v>12761.28</v>
      </c>
      <c r="N5" s="9"/>
    </row>
    <row r="6" spans="1:14" ht="11.25">
      <c r="A6" s="6" t="s">
        <v>142</v>
      </c>
      <c r="B6" s="2">
        <v>604</v>
      </c>
      <c r="C6" s="7">
        <v>42517</v>
      </c>
      <c r="D6" s="2" t="s">
        <v>143</v>
      </c>
      <c r="E6" s="7">
        <v>42371</v>
      </c>
      <c r="F6" s="7">
        <v>42517</v>
      </c>
      <c r="G6" s="7">
        <v>42391</v>
      </c>
      <c r="H6" s="2" t="s">
        <v>139</v>
      </c>
      <c r="I6" s="2">
        <v>447.94</v>
      </c>
      <c r="J6" s="2">
        <v>80.78</v>
      </c>
      <c r="K6" s="2">
        <v>367.16</v>
      </c>
      <c r="L6" s="2">
        <v>126</v>
      </c>
      <c r="M6" s="8">
        <v>46262.16</v>
      </c>
      <c r="N6" s="9"/>
    </row>
    <row r="7" spans="1:14" ht="11.25">
      <c r="A7" s="6" t="s">
        <v>142</v>
      </c>
      <c r="B7" s="2">
        <v>313</v>
      </c>
      <c r="C7" s="7">
        <v>42476</v>
      </c>
      <c r="D7" s="2" t="str">
        <f>"120884"</f>
        <v>120884</v>
      </c>
      <c r="E7" s="7">
        <v>42339</v>
      </c>
      <c r="F7" s="7">
        <v>42482</v>
      </c>
      <c r="G7" s="7">
        <v>42359</v>
      </c>
      <c r="H7" s="2" t="s">
        <v>139</v>
      </c>
      <c r="I7" s="10">
        <v>1089.91</v>
      </c>
      <c r="J7" s="2">
        <v>196.54</v>
      </c>
      <c r="K7" s="2">
        <v>893.37</v>
      </c>
      <c r="L7" s="2">
        <v>123</v>
      </c>
      <c r="M7" s="8">
        <v>109884.51</v>
      </c>
      <c r="N7" s="9"/>
    </row>
    <row r="8" spans="1:14" ht="11.25">
      <c r="A8" s="6" t="s">
        <v>142</v>
      </c>
      <c r="B8" s="2">
        <v>318</v>
      </c>
      <c r="C8" s="7">
        <v>42479</v>
      </c>
      <c r="D8" s="2" t="str">
        <f>"120887"</f>
        <v>120887</v>
      </c>
      <c r="E8" s="7">
        <v>42339</v>
      </c>
      <c r="F8" s="7">
        <v>42482</v>
      </c>
      <c r="G8" s="7">
        <v>42359</v>
      </c>
      <c r="H8" s="2" t="s">
        <v>139</v>
      </c>
      <c r="I8" s="2">
        <v>580.5</v>
      </c>
      <c r="J8" s="2">
        <v>104.67</v>
      </c>
      <c r="K8" s="2">
        <v>475.83</v>
      </c>
      <c r="L8" s="2">
        <v>123</v>
      </c>
      <c r="M8" s="8">
        <v>58527.09</v>
      </c>
      <c r="N8" s="9"/>
    </row>
    <row r="9" spans="1:13" ht="11.25">
      <c r="A9" s="6" t="s">
        <v>142</v>
      </c>
      <c r="B9" s="2">
        <v>310</v>
      </c>
      <c r="C9" s="7">
        <v>42476</v>
      </c>
      <c r="D9" s="2" t="str">
        <f>"120881"</f>
        <v>120881</v>
      </c>
      <c r="E9" s="7">
        <v>42339</v>
      </c>
      <c r="F9" s="7">
        <v>42482</v>
      </c>
      <c r="G9" s="7">
        <v>42359</v>
      </c>
      <c r="H9" s="2" t="s">
        <v>139</v>
      </c>
      <c r="I9" s="2">
        <v>4.23</v>
      </c>
      <c r="J9" s="2">
        <v>0.76</v>
      </c>
      <c r="K9" s="2">
        <v>3.47</v>
      </c>
      <c r="L9" s="2">
        <v>123</v>
      </c>
      <c r="M9" s="11">
        <v>426.81</v>
      </c>
    </row>
    <row r="10" spans="1:13" ht="11.25">
      <c r="A10" s="6" t="s">
        <v>142</v>
      </c>
      <c r="B10" s="2">
        <v>318</v>
      </c>
      <c r="C10" s="7">
        <v>42479</v>
      </c>
      <c r="D10" s="2" t="str">
        <f>"120887"</f>
        <v>120887</v>
      </c>
      <c r="E10" s="7">
        <v>42339</v>
      </c>
      <c r="F10" s="7">
        <v>42482</v>
      </c>
      <c r="G10" s="7">
        <v>42359</v>
      </c>
      <c r="H10" s="2" t="s">
        <v>139</v>
      </c>
      <c r="I10" s="2">
        <v>6.53</v>
      </c>
      <c r="J10" s="2">
        <v>1.19</v>
      </c>
      <c r="K10" s="2">
        <v>5.34</v>
      </c>
      <c r="L10" s="2">
        <v>123</v>
      </c>
      <c r="M10" s="11">
        <v>656.82</v>
      </c>
    </row>
    <row r="11" spans="1:14" ht="11.25">
      <c r="A11" s="6" t="s">
        <v>142</v>
      </c>
      <c r="B11" s="2">
        <v>310</v>
      </c>
      <c r="C11" s="7">
        <v>42476</v>
      </c>
      <c r="D11" s="2" t="str">
        <f>"120881"</f>
        <v>120881</v>
      </c>
      <c r="E11" s="7">
        <v>42339</v>
      </c>
      <c r="F11" s="7">
        <v>42482</v>
      </c>
      <c r="G11" s="7">
        <v>42359</v>
      </c>
      <c r="H11" s="2" t="s">
        <v>139</v>
      </c>
      <c r="I11" s="2">
        <v>760.82</v>
      </c>
      <c r="J11" s="2">
        <v>137.2</v>
      </c>
      <c r="K11" s="2">
        <v>623.62</v>
      </c>
      <c r="L11" s="2">
        <v>123</v>
      </c>
      <c r="M11" s="8">
        <v>76705.26</v>
      </c>
      <c r="N11" s="9"/>
    </row>
    <row r="12" spans="1:13" ht="11.25">
      <c r="A12" s="6" t="s">
        <v>142</v>
      </c>
      <c r="B12" s="2">
        <v>319</v>
      </c>
      <c r="C12" s="7">
        <v>42479</v>
      </c>
      <c r="D12" s="2" t="str">
        <f>"120888"</f>
        <v>120888</v>
      </c>
      <c r="E12" s="7">
        <v>42339</v>
      </c>
      <c r="F12" s="7">
        <v>42482</v>
      </c>
      <c r="G12" s="7">
        <v>42359</v>
      </c>
      <c r="H12" s="2" t="s">
        <v>139</v>
      </c>
      <c r="I12" s="2">
        <v>5.79</v>
      </c>
      <c r="J12" s="2">
        <v>1.04</v>
      </c>
      <c r="K12" s="2">
        <v>4.75</v>
      </c>
      <c r="L12" s="2">
        <v>123</v>
      </c>
      <c r="M12" s="11">
        <v>584.25</v>
      </c>
    </row>
    <row r="13" spans="1:13" ht="11.25">
      <c r="A13" s="6" t="s">
        <v>142</v>
      </c>
      <c r="B13" s="2">
        <v>312</v>
      </c>
      <c r="C13" s="7">
        <v>42476</v>
      </c>
      <c r="D13" s="2" t="str">
        <f>"120883"</f>
        <v>120883</v>
      </c>
      <c r="E13" s="7">
        <v>42339</v>
      </c>
      <c r="F13" s="7">
        <v>42482</v>
      </c>
      <c r="G13" s="7">
        <v>42359</v>
      </c>
      <c r="H13" s="2" t="s">
        <v>139</v>
      </c>
      <c r="I13" s="2">
        <v>1.6</v>
      </c>
      <c r="J13" s="2">
        <v>0.29</v>
      </c>
      <c r="K13" s="2">
        <v>1.31</v>
      </c>
      <c r="L13" s="2">
        <v>123</v>
      </c>
      <c r="M13" s="11">
        <v>161.13</v>
      </c>
    </row>
    <row r="14" spans="1:14" ht="11.25">
      <c r="A14" s="6" t="s">
        <v>142</v>
      </c>
      <c r="B14" s="2">
        <v>320</v>
      </c>
      <c r="C14" s="7">
        <v>42479</v>
      </c>
      <c r="D14" s="2" t="str">
        <f>"120889"</f>
        <v>120889</v>
      </c>
      <c r="E14" s="7">
        <v>42339</v>
      </c>
      <c r="F14" s="7">
        <v>42482</v>
      </c>
      <c r="G14" s="7">
        <v>42359</v>
      </c>
      <c r="H14" s="2" t="s">
        <v>139</v>
      </c>
      <c r="I14" s="2">
        <v>25.16</v>
      </c>
      <c r="J14" s="2">
        <v>0</v>
      </c>
      <c r="K14" s="2">
        <v>25.16</v>
      </c>
      <c r="L14" s="2">
        <v>123</v>
      </c>
      <c r="M14" s="8">
        <v>3094.68</v>
      </c>
      <c r="N14" s="9"/>
    </row>
    <row r="15" spans="1:13" ht="11.25">
      <c r="A15" s="6" t="s">
        <v>142</v>
      </c>
      <c r="B15" s="2">
        <v>311</v>
      </c>
      <c r="C15" s="7">
        <v>42476</v>
      </c>
      <c r="D15" s="2" t="str">
        <f>"120882"</f>
        <v>120882</v>
      </c>
      <c r="E15" s="7">
        <v>42339</v>
      </c>
      <c r="F15" s="7">
        <v>42482</v>
      </c>
      <c r="G15" s="7">
        <v>42359</v>
      </c>
      <c r="H15" s="2" t="s">
        <v>139</v>
      </c>
      <c r="I15" s="2">
        <v>0.15</v>
      </c>
      <c r="J15" s="2">
        <v>0.03</v>
      </c>
      <c r="K15" s="2">
        <v>0.12</v>
      </c>
      <c r="L15" s="2">
        <v>123</v>
      </c>
      <c r="M15" s="11">
        <v>14.76</v>
      </c>
    </row>
    <row r="16" spans="1:14" ht="11.25">
      <c r="A16" s="6" t="s">
        <v>142</v>
      </c>
      <c r="B16" s="2">
        <v>320</v>
      </c>
      <c r="C16" s="7">
        <v>42479</v>
      </c>
      <c r="D16" s="2" t="str">
        <f>"120889"</f>
        <v>120889</v>
      </c>
      <c r="E16" s="7">
        <v>42339</v>
      </c>
      <c r="F16" s="7">
        <v>42482</v>
      </c>
      <c r="G16" s="7">
        <v>42359</v>
      </c>
      <c r="H16" s="2" t="s">
        <v>139</v>
      </c>
      <c r="I16" s="10">
        <v>11375.14</v>
      </c>
      <c r="J16" s="10">
        <v>2051.31</v>
      </c>
      <c r="K16" s="10">
        <v>9323.83</v>
      </c>
      <c r="L16" s="2">
        <v>123</v>
      </c>
      <c r="M16" s="8">
        <v>1146831.09</v>
      </c>
      <c r="N16" s="9"/>
    </row>
    <row r="17" spans="1:13" ht="11.25">
      <c r="A17" s="6" t="s">
        <v>142</v>
      </c>
      <c r="B17" s="2">
        <v>315</v>
      </c>
      <c r="C17" s="7">
        <v>42476</v>
      </c>
      <c r="D17" s="2" t="str">
        <f>"120879"</f>
        <v>120879</v>
      </c>
      <c r="E17" s="7">
        <v>42339</v>
      </c>
      <c r="F17" s="7">
        <v>42482</v>
      </c>
      <c r="G17" s="7">
        <v>42359</v>
      </c>
      <c r="H17" s="2" t="s">
        <v>139</v>
      </c>
      <c r="I17" s="2">
        <v>6.65</v>
      </c>
      <c r="J17" s="2">
        <v>1.19</v>
      </c>
      <c r="K17" s="2">
        <v>5.46</v>
      </c>
      <c r="L17" s="2">
        <v>123</v>
      </c>
      <c r="M17" s="11">
        <v>671.58</v>
      </c>
    </row>
    <row r="18" spans="1:13" ht="11.25">
      <c r="A18" s="6" t="s">
        <v>142</v>
      </c>
      <c r="B18" s="2">
        <v>317</v>
      </c>
      <c r="C18" s="7">
        <v>42479</v>
      </c>
      <c r="D18" s="2" t="str">
        <f>"120886"</f>
        <v>120886</v>
      </c>
      <c r="E18" s="7">
        <v>42339</v>
      </c>
      <c r="F18" s="7">
        <v>42482</v>
      </c>
      <c r="G18" s="7">
        <v>42359</v>
      </c>
      <c r="H18" s="2" t="s">
        <v>139</v>
      </c>
      <c r="I18" s="2">
        <v>7.52</v>
      </c>
      <c r="J18" s="2">
        <v>1.35</v>
      </c>
      <c r="K18" s="2">
        <v>6.17</v>
      </c>
      <c r="L18" s="2">
        <v>123</v>
      </c>
      <c r="M18" s="11">
        <v>758.91</v>
      </c>
    </row>
    <row r="19" spans="1:13" ht="11.25">
      <c r="A19" s="6" t="s">
        <v>142</v>
      </c>
      <c r="B19" s="2">
        <v>313</v>
      </c>
      <c r="C19" s="7">
        <v>42476</v>
      </c>
      <c r="D19" s="2" t="str">
        <f>"120884"</f>
        <v>120884</v>
      </c>
      <c r="E19" s="7">
        <v>42339</v>
      </c>
      <c r="F19" s="7">
        <v>42482</v>
      </c>
      <c r="G19" s="7">
        <v>42359</v>
      </c>
      <c r="H19" s="2" t="s">
        <v>139</v>
      </c>
      <c r="I19" s="2">
        <v>4.23</v>
      </c>
      <c r="J19" s="2">
        <v>0.76</v>
      </c>
      <c r="K19" s="2">
        <v>3.47</v>
      </c>
      <c r="L19" s="2">
        <v>123</v>
      </c>
      <c r="M19" s="11">
        <v>426.81</v>
      </c>
    </row>
    <row r="20" spans="1:14" ht="11.25">
      <c r="A20" s="6" t="s">
        <v>142</v>
      </c>
      <c r="B20" s="2">
        <v>314</v>
      </c>
      <c r="C20" s="7">
        <v>42476</v>
      </c>
      <c r="D20" s="2" t="str">
        <f>"120885"</f>
        <v>120885</v>
      </c>
      <c r="E20" s="7">
        <v>42339</v>
      </c>
      <c r="F20" s="7">
        <v>42482</v>
      </c>
      <c r="G20" s="7">
        <v>42359</v>
      </c>
      <c r="H20" s="2" t="s">
        <v>139</v>
      </c>
      <c r="I20" s="2">
        <v>260.18</v>
      </c>
      <c r="J20" s="2">
        <v>46.93</v>
      </c>
      <c r="K20" s="2">
        <v>213.25</v>
      </c>
      <c r="L20" s="2">
        <v>123</v>
      </c>
      <c r="M20" s="8">
        <v>26229.75</v>
      </c>
      <c r="N20" s="9"/>
    </row>
    <row r="21" spans="1:14" ht="11.25">
      <c r="A21" s="6" t="s">
        <v>142</v>
      </c>
      <c r="B21" s="2">
        <v>312</v>
      </c>
      <c r="C21" s="7">
        <v>42476</v>
      </c>
      <c r="D21" s="2" t="str">
        <f>"120883"</f>
        <v>120883</v>
      </c>
      <c r="E21" s="7">
        <v>42339</v>
      </c>
      <c r="F21" s="7">
        <v>42482</v>
      </c>
      <c r="G21" s="7">
        <v>42359</v>
      </c>
      <c r="H21" s="2" t="s">
        <v>139</v>
      </c>
      <c r="I21" s="2">
        <v>397.52</v>
      </c>
      <c r="J21" s="2">
        <v>71.68</v>
      </c>
      <c r="K21" s="2">
        <v>325.84</v>
      </c>
      <c r="L21" s="2">
        <v>123</v>
      </c>
      <c r="M21" s="8">
        <v>40078.32</v>
      </c>
      <c r="N21" s="9"/>
    </row>
    <row r="22" spans="1:14" ht="11.25">
      <c r="A22" s="6" t="s">
        <v>142</v>
      </c>
      <c r="B22" s="2">
        <v>316</v>
      </c>
      <c r="C22" s="7">
        <v>42478</v>
      </c>
      <c r="D22" s="2" t="str">
        <f>"120880"</f>
        <v>120880</v>
      </c>
      <c r="E22" s="7">
        <v>42339</v>
      </c>
      <c r="F22" s="7">
        <v>42482</v>
      </c>
      <c r="G22" s="7">
        <v>42359</v>
      </c>
      <c r="H22" s="2" t="s">
        <v>139</v>
      </c>
      <c r="I22" s="2">
        <v>375.47</v>
      </c>
      <c r="J22" s="2">
        <v>67.7</v>
      </c>
      <c r="K22" s="2">
        <v>307.77</v>
      </c>
      <c r="L22" s="2">
        <v>123</v>
      </c>
      <c r="M22" s="8">
        <v>37855.71</v>
      </c>
      <c r="N22" s="9"/>
    </row>
    <row r="23" spans="1:14" ht="11.25">
      <c r="A23" s="6" t="s">
        <v>142</v>
      </c>
      <c r="B23" s="2">
        <v>320</v>
      </c>
      <c r="C23" s="7">
        <v>42479</v>
      </c>
      <c r="D23" s="2" t="str">
        <f>"120889"</f>
        <v>120889</v>
      </c>
      <c r="E23" s="7">
        <v>42339</v>
      </c>
      <c r="F23" s="7">
        <v>42482</v>
      </c>
      <c r="G23" s="7">
        <v>42359</v>
      </c>
      <c r="H23" s="2" t="s">
        <v>139</v>
      </c>
      <c r="I23" s="2">
        <v>82.32</v>
      </c>
      <c r="J23" s="2">
        <v>14.79</v>
      </c>
      <c r="K23" s="2">
        <v>67.53</v>
      </c>
      <c r="L23" s="2">
        <v>123</v>
      </c>
      <c r="M23" s="8">
        <v>8306.19</v>
      </c>
      <c r="N23" s="9"/>
    </row>
    <row r="24" spans="1:13" ht="11.25">
      <c r="A24" s="6" t="s">
        <v>142</v>
      </c>
      <c r="B24" s="2">
        <v>314</v>
      </c>
      <c r="C24" s="7">
        <v>42476</v>
      </c>
      <c r="D24" s="2" t="str">
        <f>"120885"</f>
        <v>120885</v>
      </c>
      <c r="E24" s="7">
        <v>42339</v>
      </c>
      <c r="F24" s="7">
        <v>42482</v>
      </c>
      <c r="G24" s="7">
        <v>42359</v>
      </c>
      <c r="H24" s="2" t="s">
        <v>139</v>
      </c>
      <c r="I24" s="2">
        <v>2.11</v>
      </c>
      <c r="J24" s="2">
        <v>0.37</v>
      </c>
      <c r="K24" s="2">
        <v>1.74</v>
      </c>
      <c r="L24" s="2">
        <v>123</v>
      </c>
      <c r="M24" s="11">
        <v>214.02</v>
      </c>
    </row>
    <row r="25" spans="1:14" ht="11.25">
      <c r="A25" s="6" t="s">
        <v>142</v>
      </c>
      <c r="B25" s="2">
        <v>317</v>
      </c>
      <c r="C25" s="7">
        <v>42479</v>
      </c>
      <c r="D25" s="2" t="str">
        <f>"120886"</f>
        <v>120886</v>
      </c>
      <c r="E25" s="7">
        <v>42339</v>
      </c>
      <c r="F25" s="7">
        <v>42482</v>
      </c>
      <c r="G25" s="7">
        <v>42359</v>
      </c>
      <c r="H25" s="2" t="s">
        <v>139</v>
      </c>
      <c r="I25" s="2">
        <v>177.83</v>
      </c>
      <c r="J25" s="2">
        <v>32.07</v>
      </c>
      <c r="K25" s="2">
        <v>145.76</v>
      </c>
      <c r="L25" s="2">
        <v>123</v>
      </c>
      <c r="M25" s="8">
        <v>17928.48</v>
      </c>
      <c r="N25" s="9"/>
    </row>
    <row r="26" spans="1:14" ht="11.25">
      <c r="A26" s="6" t="s">
        <v>142</v>
      </c>
      <c r="B26" s="2">
        <v>319</v>
      </c>
      <c r="C26" s="7">
        <v>42479</v>
      </c>
      <c r="D26" s="2" t="str">
        <f>"120888"</f>
        <v>120888</v>
      </c>
      <c r="E26" s="7">
        <v>42339</v>
      </c>
      <c r="F26" s="7">
        <v>42482</v>
      </c>
      <c r="G26" s="7">
        <v>42359</v>
      </c>
      <c r="H26" s="2" t="s">
        <v>139</v>
      </c>
      <c r="I26" s="2">
        <v>540.98</v>
      </c>
      <c r="J26" s="2">
        <v>97.56</v>
      </c>
      <c r="K26" s="2">
        <v>443.42</v>
      </c>
      <c r="L26" s="2">
        <v>123</v>
      </c>
      <c r="M26" s="8">
        <v>54540.66</v>
      </c>
      <c r="N26" s="9"/>
    </row>
    <row r="27" spans="1:13" ht="11.25">
      <c r="A27" s="6" t="s">
        <v>142</v>
      </c>
      <c r="B27" s="2">
        <v>316</v>
      </c>
      <c r="C27" s="7">
        <v>42478</v>
      </c>
      <c r="D27" s="2" t="str">
        <f>"120880"</f>
        <v>120880</v>
      </c>
      <c r="E27" s="7">
        <v>42339</v>
      </c>
      <c r="F27" s="7">
        <v>42482</v>
      </c>
      <c r="G27" s="7">
        <v>42359</v>
      </c>
      <c r="H27" s="2" t="s">
        <v>139</v>
      </c>
      <c r="I27" s="2">
        <v>3.01</v>
      </c>
      <c r="J27" s="2">
        <v>0.55</v>
      </c>
      <c r="K27" s="2">
        <v>2.46</v>
      </c>
      <c r="L27" s="2">
        <v>123</v>
      </c>
      <c r="M27" s="11">
        <v>302.58</v>
      </c>
    </row>
    <row r="28" spans="1:13" ht="11.25">
      <c r="A28" s="6" t="s">
        <v>142</v>
      </c>
      <c r="B28" s="2">
        <v>311</v>
      </c>
      <c r="C28" s="7">
        <v>42476</v>
      </c>
      <c r="D28" s="2" t="str">
        <f>"120882"</f>
        <v>120882</v>
      </c>
      <c r="E28" s="7">
        <v>42339</v>
      </c>
      <c r="F28" s="7">
        <v>42482</v>
      </c>
      <c r="G28" s="7">
        <v>42359</v>
      </c>
      <c r="H28" s="2" t="s">
        <v>139</v>
      </c>
      <c r="I28" s="2">
        <v>0.42</v>
      </c>
      <c r="J28" s="2">
        <v>0.07</v>
      </c>
      <c r="K28" s="2">
        <v>0.35</v>
      </c>
      <c r="L28" s="2">
        <v>123</v>
      </c>
      <c r="M28" s="11">
        <v>43.05</v>
      </c>
    </row>
    <row r="29" spans="1:13" ht="11.25">
      <c r="A29" s="6" t="s">
        <v>142</v>
      </c>
      <c r="B29" s="2">
        <v>315</v>
      </c>
      <c r="C29" s="7">
        <v>42476</v>
      </c>
      <c r="D29" s="2" t="str">
        <f>"120879"</f>
        <v>120879</v>
      </c>
      <c r="E29" s="7">
        <v>42339</v>
      </c>
      <c r="F29" s="7">
        <v>42482</v>
      </c>
      <c r="G29" s="7">
        <v>42359</v>
      </c>
      <c r="H29" s="2" t="s">
        <v>139</v>
      </c>
      <c r="I29" s="2">
        <v>2.18</v>
      </c>
      <c r="J29" s="2">
        <v>0.4</v>
      </c>
      <c r="K29" s="2">
        <v>1.78</v>
      </c>
      <c r="L29" s="2">
        <v>123</v>
      </c>
      <c r="M29" s="11">
        <v>218.94</v>
      </c>
    </row>
    <row r="30" spans="1:14" ht="11.25">
      <c r="A30" s="6" t="s">
        <v>137</v>
      </c>
      <c r="B30" s="2">
        <v>309</v>
      </c>
      <c r="C30" s="7">
        <v>42476</v>
      </c>
      <c r="D30" s="2" t="s">
        <v>144</v>
      </c>
      <c r="E30" s="7">
        <v>42359</v>
      </c>
      <c r="F30" s="7">
        <v>42482</v>
      </c>
      <c r="G30" s="7">
        <v>42380</v>
      </c>
      <c r="H30" s="2" t="s">
        <v>139</v>
      </c>
      <c r="I30" s="2">
        <v>202.28</v>
      </c>
      <c r="J30" s="2">
        <v>36.48</v>
      </c>
      <c r="K30" s="2">
        <v>165.8</v>
      </c>
      <c r="L30" s="2">
        <v>102</v>
      </c>
      <c r="M30" s="8">
        <v>16911.6</v>
      </c>
      <c r="N30" s="9"/>
    </row>
    <row r="31" spans="1:14" ht="22.5">
      <c r="A31" s="6" t="s">
        <v>145</v>
      </c>
      <c r="B31" s="2">
        <v>354</v>
      </c>
      <c r="C31" s="7">
        <v>42479</v>
      </c>
      <c r="D31" s="2" t="s">
        <v>146</v>
      </c>
      <c r="E31" s="7">
        <v>42353</v>
      </c>
      <c r="F31" s="7">
        <v>42482</v>
      </c>
      <c r="G31" s="7">
        <v>42383</v>
      </c>
      <c r="H31" s="2" t="s">
        <v>147</v>
      </c>
      <c r="I31" s="10">
        <v>1665</v>
      </c>
      <c r="J31" s="2">
        <v>0</v>
      </c>
      <c r="K31" s="10">
        <v>1665</v>
      </c>
      <c r="L31" s="2">
        <v>99</v>
      </c>
      <c r="M31" s="8">
        <v>164835</v>
      </c>
      <c r="N31" s="9"/>
    </row>
    <row r="32" spans="1:14" ht="11.25">
      <c r="A32" s="6" t="s">
        <v>142</v>
      </c>
      <c r="B32" s="2">
        <v>325</v>
      </c>
      <c r="C32" s="7">
        <v>42479</v>
      </c>
      <c r="D32" s="2" t="s">
        <v>148</v>
      </c>
      <c r="E32" s="7">
        <v>42371</v>
      </c>
      <c r="F32" s="7">
        <v>42482</v>
      </c>
      <c r="G32" s="7">
        <v>42391</v>
      </c>
      <c r="H32" s="2" t="s">
        <v>139</v>
      </c>
      <c r="I32" s="2">
        <v>546.07</v>
      </c>
      <c r="J32" s="2">
        <v>98.47</v>
      </c>
      <c r="K32" s="2">
        <v>447.6</v>
      </c>
      <c r="L32" s="2">
        <v>91</v>
      </c>
      <c r="M32" s="8">
        <v>40731.6</v>
      </c>
      <c r="N32" s="9"/>
    </row>
    <row r="33" spans="1:14" ht="11.25">
      <c r="A33" s="6" t="s">
        <v>142</v>
      </c>
      <c r="B33" s="2">
        <v>329</v>
      </c>
      <c r="C33" s="7">
        <v>42479</v>
      </c>
      <c r="D33" s="2" t="s">
        <v>149</v>
      </c>
      <c r="E33" s="7">
        <v>42371</v>
      </c>
      <c r="F33" s="7">
        <v>42482</v>
      </c>
      <c r="G33" s="7">
        <v>42391</v>
      </c>
      <c r="H33" s="2" t="s">
        <v>139</v>
      </c>
      <c r="I33" s="2">
        <v>547.39</v>
      </c>
      <c r="J33" s="2">
        <v>98.71</v>
      </c>
      <c r="K33" s="2">
        <v>448.68</v>
      </c>
      <c r="L33" s="2">
        <v>91</v>
      </c>
      <c r="M33" s="8">
        <v>40829.88</v>
      </c>
      <c r="N33" s="9"/>
    </row>
    <row r="34" spans="1:14" ht="11.25">
      <c r="A34" s="6" t="s">
        <v>142</v>
      </c>
      <c r="B34" s="2">
        <v>328</v>
      </c>
      <c r="C34" s="7">
        <v>42479</v>
      </c>
      <c r="D34" s="2" t="s">
        <v>150</v>
      </c>
      <c r="E34" s="7">
        <v>42371</v>
      </c>
      <c r="F34" s="7">
        <v>42482</v>
      </c>
      <c r="G34" s="7">
        <v>42391</v>
      </c>
      <c r="H34" s="2" t="s">
        <v>139</v>
      </c>
      <c r="I34" s="2">
        <v>263.02</v>
      </c>
      <c r="J34" s="2">
        <v>47.43</v>
      </c>
      <c r="K34" s="2">
        <v>215.59</v>
      </c>
      <c r="L34" s="2">
        <v>91</v>
      </c>
      <c r="M34" s="8">
        <v>19618.69</v>
      </c>
      <c r="N34" s="9"/>
    </row>
    <row r="35" spans="1:14" ht="11.25">
      <c r="A35" s="6" t="s">
        <v>142</v>
      </c>
      <c r="B35" s="2">
        <v>330</v>
      </c>
      <c r="C35" s="7">
        <v>42479</v>
      </c>
      <c r="D35" s="2" t="s">
        <v>151</v>
      </c>
      <c r="E35" s="7">
        <v>42371</v>
      </c>
      <c r="F35" s="7">
        <v>42482</v>
      </c>
      <c r="G35" s="7">
        <v>42391</v>
      </c>
      <c r="H35" s="2" t="s">
        <v>139</v>
      </c>
      <c r="I35" s="2">
        <v>18.09</v>
      </c>
      <c r="J35" s="2">
        <v>0</v>
      </c>
      <c r="K35" s="2">
        <v>18.09</v>
      </c>
      <c r="L35" s="2">
        <v>91</v>
      </c>
      <c r="M35" s="8">
        <v>1646.19</v>
      </c>
      <c r="N35" s="9"/>
    </row>
    <row r="36" spans="1:14" ht="11.25">
      <c r="A36" s="6" t="s">
        <v>142</v>
      </c>
      <c r="B36" s="2">
        <v>321</v>
      </c>
      <c r="C36" s="7">
        <v>42479</v>
      </c>
      <c r="D36" s="2" t="s">
        <v>152</v>
      </c>
      <c r="E36" s="7">
        <v>42371</v>
      </c>
      <c r="F36" s="7">
        <v>42482</v>
      </c>
      <c r="G36" s="7">
        <v>42391</v>
      </c>
      <c r="H36" s="2" t="s">
        <v>139</v>
      </c>
      <c r="I36" s="10">
        <v>1790.5</v>
      </c>
      <c r="J36" s="2">
        <v>322.88</v>
      </c>
      <c r="K36" s="10">
        <v>1467.62</v>
      </c>
      <c r="L36" s="2">
        <v>91</v>
      </c>
      <c r="M36" s="8">
        <v>133553.42</v>
      </c>
      <c r="N36" s="9"/>
    </row>
    <row r="37" spans="1:14" ht="11.25">
      <c r="A37" s="6" t="s">
        <v>142</v>
      </c>
      <c r="B37" s="2">
        <v>330</v>
      </c>
      <c r="C37" s="7">
        <v>42479</v>
      </c>
      <c r="D37" s="2" t="s">
        <v>151</v>
      </c>
      <c r="E37" s="7">
        <v>42371</v>
      </c>
      <c r="F37" s="7">
        <v>42482</v>
      </c>
      <c r="G37" s="7">
        <v>42391</v>
      </c>
      <c r="H37" s="2" t="s">
        <v>139</v>
      </c>
      <c r="I37" s="10">
        <v>10646.7</v>
      </c>
      <c r="J37" s="10">
        <v>1919.9</v>
      </c>
      <c r="K37" s="10">
        <v>8726.8</v>
      </c>
      <c r="L37" s="2">
        <v>91</v>
      </c>
      <c r="M37" s="8">
        <v>794138.8</v>
      </c>
      <c r="N37" s="9"/>
    </row>
    <row r="38" spans="1:14" ht="11.25">
      <c r="A38" s="6" t="s">
        <v>142</v>
      </c>
      <c r="B38" s="2">
        <v>322</v>
      </c>
      <c r="C38" s="7">
        <v>42479</v>
      </c>
      <c r="D38" s="2" t="s">
        <v>153</v>
      </c>
      <c r="E38" s="7">
        <v>42371</v>
      </c>
      <c r="F38" s="7">
        <v>42482</v>
      </c>
      <c r="G38" s="7">
        <v>42391</v>
      </c>
      <c r="H38" s="2" t="s">
        <v>139</v>
      </c>
      <c r="I38" s="2">
        <v>439.27</v>
      </c>
      <c r="J38" s="2">
        <v>79.21</v>
      </c>
      <c r="K38" s="2">
        <v>360.06</v>
      </c>
      <c r="L38" s="2">
        <v>91</v>
      </c>
      <c r="M38" s="8">
        <v>32765.46</v>
      </c>
      <c r="N38" s="9"/>
    </row>
    <row r="39" spans="1:14" ht="11.25">
      <c r="A39" s="6" t="s">
        <v>142</v>
      </c>
      <c r="B39" s="2">
        <v>324</v>
      </c>
      <c r="C39" s="7">
        <v>42479</v>
      </c>
      <c r="D39" s="2" t="s">
        <v>154</v>
      </c>
      <c r="E39" s="7">
        <v>42371</v>
      </c>
      <c r="F39" s="7">
        <v>42482</v>
      </c>
      <c r="G39" s="7">
        <v>42391</v>
      </c>
      <c r="H39" s="2" t="s">
        <v>139</v>
      </c>
      <c r="I39" s="10">
        <v>1707.39</v>
      </c>
      <c r="J39" s="2">
        <v>307.89</v>
      </c>
      <c r="K39" s="10">
        <v>1399.5</v>
      </c>
      <c r="L39" s="2">
        <v>91</v>
      </c>
      <c r="M39" s="8">
        <v>127354.5</v>
      </c>
      <c r="N39" s="9"/>
    </row>
    <row r="40" spans="1:14" ht="11.25">
      <c r="A40" s="6" t="s">
        <v>142</v>
      </c>
      <c r="B40" s="2">
        <v>323</v>
      </c>
      <c r="C40" s="7">
        <v>42479</v>
      </c>
      <c r="D40" s="2" t="s">
        <v>155</v>
      </c>
      <c r="E40" s="7">
        <v>42371</v>
      </c>
      <c r="F40" s="7">
        <v>42482</v>
      </c>
      <c r="G40" s="7">
        <v>42391</v>
      </c>
      <c r="H40" s="2" t="s">
        <v>139</v>
      </c>
      <c r="I40" s="2">
        <v>954.11</v>
      </c>
      <c r="J40" s="2">
        <v>172.05</v>
      </c>
      <c r="K40" s="2">
        <v>782.06</v>
      </c>
      <c r="L40" s="2">
        <v>91</v>
      </c>
      <c r="M40" s="8">
        <v>71167.46</v>
      </c>
      <c r="N40" s="9"/>
    </row>
    <row r="41" spans="1:14" ht="11.25">
      <c r="A41" s="6" t="s">
        <v>142</v>
      </c>
      <c r="B41" s="2">
        <v>326</v>
      </c>
      <c r="C41" s="7">
        <v>42479</v>
      </c>
      <c r="D41" s="2" t="s">
        <v>156</v>
      </c>
      <c r="E41" s="7">
        <v>42371</v>
      </c>
      <c r="F41" s="7">
        <v>42482</v>
      </c>
      <c r="G41" s="7">
        <v>42391</v>
      </c>
      <c r="H41" s="2" t="s">
        <v>139</v>
      </c>
      <c r="I41" s="10">
        <v>1597.76</v>
      </c>
      <c r="J41" s="2">
        <v>288.12</v>
      </c>
      <c r="K41" s="10">
        <v>1309.64</v>
      </c>
      <c r="L41" s="2">
        <v>91</v>
      </c>
      <c r="M41" s="8">
        <v>119177.24</v>
      </c>
      <c r="N41" s="9"/>
    </row>
    <row r="42" spans="1:14" ht="11.25">
      <c r="A42" s="6" t="s">
        <v>142</v>
      </c>
      <c r="B42" s="2">
        <v>327</v>
      </c>
      <c r="C42" s="7">
        <v>42479</v>
      </c>
      <c r="D42" s="2" t="s">
        <v>157</v>
      </c>
      <c r="E42" s="7">
        <v>42371</v>
      </c>
      <c r="F42" s="7">
        <v>42482</v>
      </c>
      <c r="G42" s="7">
        <v>42391</v>
      </c>
      <c r="H42" s="2" t="s">
        <v>139</v>
      </c>
      <c r="I42" s="2">
        <v>273.48</v>
      </c>
      <c r="J42" s="2">
        <v>49.32</v>
      </c>
      <c r="K42" s="2">
        <v>224.16</v>
      </c>
      <c r="L42" s="2">
        <v>91</v>
      </c>
      <c r="M42" s="8">
        <v>20398.56</v>
      </c>
      <c r="N42" s="9"/>
    </row>
    <row r="43" spans="1:14" ht="11.25">
      <c r="A43" s="6" t="s">
        <v>158</v>
      </c>
      <c r="B43" s="2">
        <v>360</v>
      </c>
      <c r="C43" s="7">
        <v>42480</v>
      </c>
      <c r="D43" s="2" t="str">
        <f>"22150"</f>
        <v>22150</v>
      </c>
      <c r="E43" s="7">
        <v>42369</v>
      </c>
      <c r="F43" s="7">
        <v>42482</v>
      </c>
      <c r="G43" s="7">
        <v>42399</v>
      </c>
      <c r="H43" s="2" t="s">
        <v>139</v>
      </c>
      <c r="I43" s="2">
        <v>134.2</v>
      </c>
      <c r="J43" s="2">
        <v>24.2</v>
      </c>
      <c r="K43" s="2">
        <v>110</v>
      </c>
      <c r="L43" s="2">
        <v>83</v>
      </c>
      <c r="M43" s="8">
        <v>9130</v>
      </c>
      <c r="N43" s="9"/>
    </row>
    <row r="44" spans="1:14" ht="11.25">
      <c r="A44" s="6" t="s">
        <v>159</v>
      </c>
      <c r="B44" s="2">
        <v>452</v>
      </c>
      <c r="C44" s="7">
        <v>42482</v>
      </c>
      <c r="D44" s="2" t="str">
        <f>"0001132162"</f>
        <v>0001132162</v>
      </c>
      <c r="E44" s="7">
        <v>42369</v>
      </c>
      <c r="F44" s="7">
        <v>42482</v>
      </c>
      <c r="G44" s="7">
        <v>42400</v>
      </c>
      <c r="H44" s="2" t="s">
        <v>139</v>
      </c>
      <c r="I44" s="2">
        <v>281.85</v>
      </c>
      <c r="J44" s="2">
        <v>0</v>
      </c>
      <c r="K44" s="2">
        <v>281.85</v>
      </c>
      <c r="L44" s="2">
        <v>82</v>
      </c>
      <c r="M44" s="8">
        <v>23111.7</v>
      </c>
      <c r="N44" s="9"/>
    </row>
    <row r="45" spans="1:14" ht="22.5">
      <c r="A45" s="6" t="s">
        <v>160</v>
      </c>
      <c r="B45" s="2">
        <v>615</v>
      </c>
      <c r="C45" s="7">
        <v>42517</v>
      </c>
      <c r="D45" s="2" t="str">
        <f>"0051500943"</f>
        <v>0051500943</v>
      </c>
      <c r="E45" s="7">
        <v>42390</v>
      </c>
      <c r="F45" s="7">
        <v>42517</v>
      </c>
      <c r="G45" s="7">
        <v>42448</v>
      </c>
      <c r="H45" s="2" t="s">
        <v>147</v>
      </c>
      <c r="I45" s="2">
        <v>713.7</v>
      </c>
      <c r="J45" s="2">
        <v>128.7</v>
      </c>
      <c r="K45" s="2">
        <v>585</v>
      </c>
      <c r="L45" s="2">
        <v>69</v>
      </c>
      <c r="M45" s="8">
        <v>40365</v>
      </c>
      <c r="N45" s="9"/>
    </row>
    <row r="46" spans="1:14" ht="11.25">
      <c r="A46" s="6" t="s">
        <v>142</v>
      </c>
      <c r="B46" s="2">
        <v>345</v>
      </c>
      <c r="C46" s="7">
        <v>42479</v>
      </c>
      <c r="D46" s="2" t="s">
        <v>161</v>
      </c>
      <c r="E46" s="7">
        <v>42401</v>
      </c>
      <c r="F46" s="7">
        <v>42482</v>
      </c>
      <c r="G46" s="7">
        <v>42422</v>
      </c>
      <c r="H46" s="2" t="s">
        <v>139</v>
      </c>
      <c r="I46" s="2">
        <v>449.73</v>
      </c>
      <c r="J46" s="2">
        <v>81.1</v>
      </c>
      <c r="K46" s="2">
        <v>368.63</v>
      </c>
      <c r="L46" s="2">
        <v>60</v>
      </c>
      <c r="M46" s="8">
        <v>22117.8</v>
      </c>
      <c r="N46" s="9"/>
    </row>
    <row r="47" spans="1:14" ht="11.25">
      <c r="A47" s="6" t="s">
        <v>142</v>
      </c>
      <c r="B47" s="2">
        <v>338</v>
      </c>
      <c r="C47" s="7">
        <v>42479</v>
      </c>
      <c r="D47" s="2" t="s">
        <v>162</v>
      </c>
      <c r="E47" s="7">
        <v>42401</v>
      </c>
      <c r="F47" s="7">
        <v>42482</v>
      </c>
      <c r="G47" s="7">
        <v>42422</v>
      </c>
      <c r="H47" s="2" t="s">
        <v>139</v>
      </c>
      <c r="I47" s="2">
        <v>839.41</v>
      </c>
      <c r="J47" s="2">
        <v>151.37</v>
      </c>
      <c r="K47" s="2">
        <v>688.04</v>
      </c>
      <c r="L47" s="2">
        <v>60</v>
      </c>
      <c r="M47" s="8">
        <v>41282.4</v>
      </c>
      <c r="N47" s="9"/>
    </row>
    <row r="48" spans="1:14" ht="11.25">
      <c r="A48" s="6" t="s">
        <v>142</v>
      </c>
      <c r="B48" s="2">
        <v>341</v>
      </c>
      <c r="C48" s="7">
        <v>42479</v>
      </c>
      <c r="D48" s="2" t="s">
        <v>163</v>
      </c>
      <c r="E48" s="7">
        <v>42401</v>
      </c>
      <c r="F48" s="7">
        <v>42482</v>
      </c>
      <c r="G48" s="7">
        <v>42422</v>
      </c>
      <c r="H48" s="2" t="s">
        <v>139</v>
      </c>
      <c r="I48" s="2">
        <v>290.92</v>
      </c>
      <c r="J48" s="2">
        <v>52.46</v>
      </c>
      <c r="K48" s="2">
        <v>238.46</v>
      </c>
      <c r="L48" s="2">
        <v>60</v>
      </c>
      <c r="M48" s="8">
        <v>14307.6</v>
      </c>
      <c r="N48" s="9"/>
    </row>
    <row r="49" spans="1:14" ht="11.25">
      <c r="A49" s="6" t="s">
        <v>142</v>
      </c>
      <c r="B49" s="2">
        <v>340</v>
      </c>
      <c r="C49" s="7">
        <v>42479</v>
      </c>
      <c r="D49" s="2" t="s">
        <v>164</v>
      </c>
      <c r="E49" s="7">
        <v>42401</v>
      </c>
      <c r="F49" s="7">
        <v>42482</v>
      </c>
      <c r="G49" s="7">
        <v>42422</v>
      </c>
      <c r="H49" s="2" t="s">
        <v>139</v>
      </c>
      <c r="I49" s="2">
        <v>976.18</v>
      </c>
      <c r="J49" s="2">
        <v>176.03</v>
      </c>
      <c r="K49" s="2">
        <v>800.15</v>
      </c>
      <c r="L49" s="2">
        <v>60</v>
      </c>
      <c r="M49" s="8">
        <v>48009</v>
      </c>
      <c r="N49" s="9"/>
    </row>
    <row r="50" spans="1:14" ht="11.25">
      <c r="A50" s="6" t="s">
        <v>142</v>
      </c>
      <c r="B50" s="2">
        <v>344</v>
      </c>
      <c r="C50" s="7">
        <v>42479</v>
      </c>
      <c r="D50" s="2" t="s">
        <v>165</v>
      </c>
      <c r="E50" s="7">
        <v>42401</v>
      </c>
      <c r="F50" s="7">
        <v>42482</v>
      </c>
      <c r="G50" s="7">
        <v>42422</v>
      </c>
      <c r="H50" s="2" t="s">
        <v>139</v>
      </c>
      <c r="I50" s="2">
        <v>314.35</v>
      </c>
      <c r="J50" s="2">
        <v>56.69</v>
      </c>
      <c r="K50" s="2">
        <v>257.66</v>
      </c>
      <c r="L50" s="2">
        <v>60</v>
      </c>
      <c r="M50" s="8">
        <v>15459.6</v>
      </c>
      <c r="N50" s="9"/>
    </row>
    <row r="51" spans="1:14" ht="11.25">
      <c r="A51" s="6" t="s">
        <v>142</v>
      </c>
      <c r="B51" s="2">
        <v>343</v>
      </c>
      <c r="C51" s="7">
        <v>42479</v>
      </c>
      <c r="D51" s="2" t="s">
        <v>166</v>
      </c>
      <c r="E51" s="7">
        <v>42401</v>
      </c>
      <c r="F51" s="7">
        <v>42482</v>
      </c>
      <c r="G51" s="7">
        <v>42422</v>
      </c>
      <c r="H51" s="2" t="s">
        <v>139</v>
      </c>
      <c r="I51" s="10">
        <v>9313.19</v>
      </c>
      <c r="J51" s="10">
        <v>1679.43</v>
      </c>
      <c r="K51" s="10">
        <v>7633.76</v>
      </c>
      <c r="L51" s="2">
        <v>60</v>
      </c>
      <c r="M51" s="8">
        <v>458025.6</v>
      </c>
      <c r="N51" s="9"/>
    </row>
    <row r="52" spans="1:14" ht="11.25">
      <c r="A52" s="6" t="s">
        <v>142</v>
      </c>
      <c r="B52" s="2">
        <v>339</v>
      </c>
      <c r="C52" s="7">
        <v>42479</v>
      </c>
      <c r="D52" s="2" t="s">
        <v>167</v>
      </c>
      <c r="E52" s="7">
        <v>42401</v>
      </c>
      <c r="F52" s="7">
        <v>42482</v>
      </c>
      <c r="G52" s="7">
        <v>42422</v>
      </c>
      <c r="H52" s="2" t="s">
        <v>139</v>
      </c>
      <c r="I52" s="2">
        <v>656.34</v>
      </c>
      <c r="J52" s="2">
        <v>118.36</v>
      </c>
      <c r="K52" s="2">
        <v>537.98</v>
      </c>
      <c r="L52" s="2">
        <v>60</v>
      </c>
      <c r="M52" s="8">
        <v>32278.8</v>
      </c>
      <c r="N52" s="9"/>
    </row>
    <row r="53" spans="1:14" ht="11.25">
      <c r="A53" s="6" t="s">
        <v>142</v>
      </c>
      <c r="B53" s="2">
        <v>337</v>
      </c>
      <c r="C53" s="7">
        <v>42479</v>
      </c>
      <c r="D53" s="2" t="s">
        <v>168</v>
      </c>
      <c r="E53" s="7">
        <v>42401</v>
      </c>
      <c r="F53" s="7">
        <v>42482</v>
      </c>
      <c r="G53" s="7">
        <v>42422</v>
      </c>
      <c r="H53" s="2" t="s">
        <v>139</v>
      </c>
      <c r="I53" s="2">
        <v>411.43</v>
      </c>
      <c r="J53" s="2">
        <v>74.19</v>
      </c>
      <c r="K53" s="2">
        <v>337.24</v>
      </c>
      <c r="L53" s="2">
        <v>60</v>
      </c>
      <c r="M53" s="8">
        <v>20234.4</v>
      </c>
      <c r="N53" s="9"/>
    </row>
    <row r="54" spans="1:14" ht="11.25">
      <c r="A54" s="6" t="s">
        <v>142</v>
      </c>
      <c r="B54" s="2">
        <v>342</v>
      </c>
      <c r="C54" s="7">
        <v>42479</v>
      </c>
      <c r="D54" s="2" t="s">
        <v>169</v>
      </c>
      <c r="E54" s="7">
        <v>42401</v>
      </c>
      <c r="F54" s="7">
        <v>42482</v>
      </c>
      <c r="G54" s="7">
        <v>42422</v>
      </c>
      <c r="H54" s="2" t="s">
        <v>139</v>
      </c>
      <c r="I54" s="2">
        <v>532.1</v>
      </c>
      <c r="J54" s="2">
        <v>95.95</v>
      </c>
      <c r="K54" s="2">
        <v>436.15</v>
      </c>
      <c r="L54" s="2">
        <v>60</v>
      </c>
      <c r="M54" s="8">
        <v>26169</v>
      </c>
      <c r="N54" s="9"/>
    </row>
    <row r="55" spans="1:14" ht="22.5">
      <c r="A55" s="6" t="s">
        <v>170</v>
      </c>
      <c r="B55" s="2">
        <v>614</v>
      </c>
      <c r="C55" s="7">
        <v>42517</v>
      </c>
      <c r="D55" s="2" t="s">
        <v>171</v>
      </c>
      <c r="E55" s="7">
        <v>42444</v>
      </c>
      <c r="F55" s="7">
        <v>42517</v>
      </c>
      <c r="G55" s="7">
        <v>42464</v>
      </c>
      <c r="H55" s="2" t="s">
        <v>139</v>
      </c>
      <c r="I55" s="2">
        <v>552</v>
      </c>
      <c r="J55" s="2">
        <v>0</v>
      </c>
      <c r="K55" s="2">
        <v>552</v>
      </c>
      <c r="L55" s="2">
        <v>53</v>
      </c>
      <c r="M55" s="8">
        <v>29256</v>
      </c>
      <c r="N55" s="9"/>
    </row>
    <row r="56" spans="1:14" ht="11.25">
      <c r="A56" s="6" t="s">
        <v>137</v>
      </c>
      <c r="B56" s="2">
        <v>371</v>
      </c>
      <c r="C56" s="7">
        <v>42480</v>
      </c>
      <c r="D56" s="2" t="s">
        <v>172</v>
      </c>
      <c r="E56" s="7">
        <v>42424</v>
      </c>
      <c r="F56" s="7">
        <v>42482</v>
      </c>
      <c r="G56" s="7">
        <v>42444</v>
      </c>
      <c r="H56" s="2" t="s">
        <v>139</v>
      </c>
      <c r="I56" s="10">
        <v>1068.46</v>
      </c>
      <c r="J56" s="2">
        <v>164.79</v>
      </c>
      <c r="K56" s="2">
        <v>903.67</v>
      </c>
      <c r="L56" s="2">
        <v>38</v>
      </c>
      <c r="M56" s="8">
        <v>34339.46</v>
      </c>
      <c r="N56" s="9"/>
    </row>
    <row r="57" spans="1:14" ht="11.25">
      <c r="A57" s="6" t="s">
        <v>137</v>
      </c>
      <c r="B57" s="2">
        <v>366</v>
      </c>
      <c r="C57" s="7">
        <v>42480</v>
      </c>
      <c r="D57" s="2" t="s">
        <v>173</v>
      </c>
      <c r="E57" s="7">
        <v>42424</v>
      </c>
      <c r="F57" s="7">
        <v>42482</v>
      </c>
      <c r="G57" s="7">
        <v>42444</v>
      </c>
      <c r="H57" s="2" t="s">
        <v>139</v>
      </c>
      <c r="I57" s="2">
        <v>384.94</v>
      </c>
      <c r="J57" s="2">
        <v>46.69</v>
      </c>
      <c r="K57" s="2">
        <v>338.25</v>
      </c>
      <c r="L57" s="2">
        <v>38</v>
      </c>
      <c r="M57" s="8">
        <v>12853.5</v>
      </c>
      <c r="N57" s="9"/>
    </row>
    <row r="58" spans="1:14" ht="11.25">
      <c r="A58" s="6" t="s">
        <v>137</v>
      </c>
      <c r="B58" s="2">
        <v>376</v>
      </c>
      <c r="C58" s="7">
        <v>42480</v>
      </c>
      <c r="D58" s="2" t="s">
        <v>174</v>
      </c>
      <c r="E58" s="7">
        <v>42424</v>
      </c>
      <c r="F58" s="7">
        <v>42482</v>
      </c>
      <c r="G58" s="7">
        <v>42444</v>
      </c>
      <c r="H58" s="2" t="s">
        <v>139</v>
      </c>
      <c r="I58" s="10">
        <v>2049.27</v>
      </c>
      <c r="J58" s="2">
        <v>341.66</v>
      </c>
      <c r="K58" s="10">
        <v>1707.61</v>
      </c>
      <c r="L58" s="2">
        <v>38</v>
      </c>
      <c r="M58" s="8">
        <v>64889.18</v>
      </c>
      <c r="N58" s="9"/>
    </row>
    <row r="59" spans="1:14" ht="11.25">
      <c r="A59" s="6" t="s">
        <v>137</v>
      </c>
      <c r="B59" s="2">
        <v>378</v>
      </c>
      <c r="C59" s="7">
        <v>42480</v>
      </c>
      <c r="D59" s="2" t="s">
        <v>175</v>
      </c>
      <c r="E59" s="7">
        <v>42424</v>
      </c>
      <c r="F59" s="7">
        <v>42482</v>
      </c>
      <c r="G59" s="7">
        <v>42444</v>
      </c>
      <c r="H59" s="2" t="s">
        <v>139</v>
      </c>
      <c r="I59" s="2">
        <v>128.82</v>
      </c>
      <c r="J59" s="2">
        <v>14.91</v>
      </c>
      <c r="K59" s="2">
        <v>113.91</v>
      </c>
      <c r="L59" s="2">
        <v>38</v>
      </c>
      <c r="M59" s="8">
        <v>4328.58</v>
      </c>
      <c r="N59" s="9"/>
    </row>
    <row r="60" spans="1:14" ht="11.25">
      <c r="A60" s="6" t="s">
        <v>137</v>
      </c>
      <c r="B60" s="2">
        <v>367</v>
      </c>
      <c r="C60" s="7">
        <v>42480</v>
      </c>
      <c r="D60" s="2" t="s">
        <v>176</v>
      </c>
      <c r="E60" s="7">
        <v>42424</v>
      </c>
      <c r="F60" s="7">
        <v>42482</v>
      </c>
      <c r="G60" s="7">
        <v>42444</v>
      </c>
      <c r="H60" s="2" t="s">
        <v>139</v>
      </c>
      <c r="I60" s="2">
        <v>40.07</v>
      </c>
      <c r="J60" s="2">
        <v>4.54</v>
      </c>
      <c r="K60" s="2">
        <v>35.53</v>
      </c>
      <c r="L60" s="2">
        <v>38</v>
      </c>
      <c r="M60" s="8">
        <v>1350.14</v>
      </c>
      <c r="N60" s="9"/>
    </row>
    <row r="61" spans="1:14" ht="11.25">
      <c r="A61" s="6" t="s">
        <v>137</v>
      </c>
      <c r="B61" s="2">
        <v>369</v>
      </c>
      <c r="C61" s="7">
        <v>42480</v>
      </c>
      <c r="D61" s="2" t="s">
        <v>177</v>
      </c>
      <c r="E61" s="7">
        <v>42424</v>
      </c>
      <c r="F61" s="7">
        <v>42482</v>
      </c>
      <c r="G61" s="7">
        <v>42444</v>
      </c>
      <c r="H61" s="2" t="s">
        <v>139</v>
      </c>
      <c r="I61" s="10">
        <v>1433.9</v>
      </c>
      <c r="J61" s="2">
        <v>230.69</v>
      </c>
      <c r="K61" s="10">
        <v>1203.21</v>
      </c>
      <c r="L61" s="2">
        <v>38</v>
      </c>
      <c r="M61" s="8">
        <v>45721.98</v>
      </c>
      <c r="N61" s="9"/>
    </row>
    <row r="62" spans="1:14" ht="11.25">
      <c r="A62" s="6" t="s">
        <v>137</v>
      </c>
      <c r="B62" s="2">
        <v>377</v>
      </c>
      <c r="C62" s="7">
        <v>42480</v>
      </c>
      <c r="D62" s="2" t="s">
        <v>178</v>
      </c>
      <c r="E62" s="7">
        <v>42424</v>
      </c>
      <c r="F62" s="7">
        <v>42482</v>
      </c>
      <c r="G62" s="7">
        <v>42444</v>
      </c>
      <c r="H62" s="2" t="s">
        <v>139</v>
      </c>
      <c r="I62" s="2">
        <v>450.44</v>
      </c>
      <c r="J62" s="2">
        <v>53.35</v>
      </c>
      <c r="K62" s="2">
        <v>397.09</v>
      </c>
      <c r="L62" s="2">
        <v>38</v>
      </c>
      <c r="M62" s="8">
        <v>15089.42</v>
      </c>
      <c r="N62" s="9"/>
    </row>
    <row r="63" spans="1:14" ht="11.25">
      <c r="A63" s="6" t="s">
        <v>137</v>
      </c>
      <c r="B63" s="2">
        <v>375</v>
      </c>
      <c r="C63" s="7">
        <v>42480</v>
      </c>
      <c r="D63" s="2" t="s">
        <v>179</v>
      </c>
      <c r="E63" s="7">
        <v>42424</v>
      </c>
      <c r="F63" s="7">
        <v>42482</v>
      </c>
      <c r="G63" s="7">
        <v>42444</v>
      </c>
      <c r="H63" s="2" t="s">
        <v>139</v>
      </c>
      <c r="I63" s="2">
        <v>60.91</v>
      </c>
      <c r="J63" s="2">
        <v>6.43</v>
      </c>
      <c r="K63" s="2">
        <v>54.48</v>
      </c>
      <c r="L63" s="2">
        <v>38</v>
      </c>
      <c r="M63" s="8">
        <v>2070.24</v>
      </c>
      <c r="N63" s="9"/>
    </row>
    <row r="64" spans="1:14" ht="11.25">
      <c r="A64" s="6" t="s">
        <v>137</v>
      </c>
      <c r="B64" s="2">
        <v>373</v>
      </c>
      <c r="C64" s="7">
        <v>42480</v>
      </c>
      <c r="D64" s="2" t="s">
        <v>180</v>
      </c>
      <c r="E64" s="7">
        <v>42424</v>
      </c>
      <c r="F64" s="7">
        <v>42482</v>
      </c>
      <c r="G64" s="7">
        <v>42444</v>
      </c>
      <c r="H64" s="2" t="s">
        <v>139</v>
      </c>
      <c r="I64" s="10">
        <v>1520.02</v>
      </c>
      <c r="J64" s="2">
        <v>246.22</v>
      </c>
      <c r="K64" s="10">
        <v>1273.8</v>
      </c>
      <c r="L64" s="2">
        <v>38</v>
      </c>
      <c r="M64" s="8">
        <v>48404.4</v>
      </c>
      <c r="N64" s="9"/>
    </row>
    <row r="65" spans="1:14" ht="11.25">
      <c r="A65" s="6" t="s">
        <v>137</v>
      </c>
      <c r="B65" s="2">
        <v>372</v>
      </c>
      <c r="C65" s="7">
        <v>42480</v>
      </c>
      <c r="D65" s="2" t="s">
        <v>181</v>
      </c>
      <c r="E65" s="7">
        <v>42424</v>
      </c>
      <c r="F65" s="7">
        <v>42482</v>
      </c>
      <c r="G65" s="7">
        <v>42444</v>
      </c>
      <c r="H65" s="2" t="s">
        <v>139</v>
      </c>
      <c r="I65" s="10">
        <v>5005.98</v>
      </c>
      <c r="J65" s="2">
        <v>874.84</v>
      </c>
      <c r="K65" s="10">
        <v>4131.14</v>
      </c>
      <c r="L65" s="2">
        <v>38</v>
      </c>
      <c r="M65" s="8">
        <v>156983.32</v>
      </c>
      <c r="N65" s="9"/>
    </row>
    <row r="66" spans="1:14" ht="11.25">
      <c r="A66" s="6" t="s">
        <v>137</v>
      </c>
      <c r="B66" s="2">
        <v>374</v>
      </c>
      <c r="C66" s="7">
        <v>42480</v>
      </c>
      <c r="D66" s="2" t="s">
        <v>182</v>
      </c>
      <c r="E66" s="7">
        <v>42424</v>
      </c>
      <c r="F66" s="7">
        <v>42482</v>
      </c>
      <c r="G66" s="7">
        <v>42444</v>
      </c>
      <c r="H66" s="2" t="s">
        <v>139</v>
      </c>
      <c r="I66" s="10">
        <v>1472.75</v>
      </c>
      <c r="J66" s="2">
        <v>237.7</v>
      </c>
      <c r="K66" s="10">
        <v>1235.05</v>
      </c>
      <c r="L66" s="2">
        <v>38</v>
      </c>
      <c r="M66" s="8">
        <v>46931.9</v>
      </c>
      <c r="N66" s="9"/>
    </row>
    <row r="67" spans="1:14" ht="11.25">
      <c r="A67" s="6" t="s">
        <v>137</v>
      </c>
      <c r="B67" s="2">
        <v>368</v>
      </c>
      <c r="C67" s="7">
        <v>42480</v>
      </c>
      <c r="D67" s="2" t="s">
        <v>183</v>
      </c>
      <c r="E67" s="7">
        <v>42424</v>
      </c>
      <c r="F67" s="7">
        <v>42482</v>
      </c>
      <c r="G67" s="7">
        <v>42444</v>
      </c>
      <c r="H67" s="2" t="s">
        <v>139</v>
      </c>
      <c r="I67" s="2">
        <v>228.4</v>
      </c>
      <c r="J67" s="2">
        <v>21.66</v>
      </c>
      <c r="K67" s="2">
        <v>206.74</v>
      </c>
      <c r="L67" s="2">
        <v>38</v>
      </c>
      <c r="M67" s="8">
        <v>7856.12</v>
      </c>
      <c r="N67" s="9"/>
    </row>
    <row r="68" spans="1:14" ht="11.25">
      <c r="A68" s="6" t="s">
        <v>137</v>
      </c>
      <c r="B68" s="2">
        <v>370</v>
      </c>
      <c r="C68" s="7">
        <v>42480</v>
      </c>
      <c r="D68" s="2" t="s">
        <v>184</v>
      </c>
      <c r="E68" s="7">
        <v>42424</v>
      </c>
      <c r="F68" s="7">
        <v>42482</v>
      </c>
      <c r="G68" s="7">
        <v>42444</v>
      </c>
      <c r="H68" s="2" t="s">
        <v>139</v>
      </c>
      <c r="I68" s="2">
        <v>188.19</v>
      </c>
      <c r="J68" s="2">
        <v>18</v>
      </c>
      <c r="K68" s="2">
        <v>170.19</v>
      </c>
      <c r="L68" s="2">
        <v>38</v>
      </c>
      <c r="M68" s="8">
        <v>6467.22</v>
      </c>
      <c r="N68" s="9"/>
    </row>
    <row r="69" spans="1:14" ht="11.25">
      <c r="A69" s="6" t="s">
        <v>185</v>
      </c>
      <c r="B69" s="2">
        <v>355</v>
      </c>
      <c r="C69" s="7">
        <v>42479</v>
      </c>
      <c r="D69" s="2" t="str">
        <f>"2016900046"</f>
        <v>2016900046</v>
      </c>
      <c r="E69" s="7">
        <v>42400</v>
      </c>
      <c r="F69" s="7">
        <v>42482</v>
      </c>
      <c r="G69" s="7">
        <v>42449</v>
      </c>
      <c r="H69" s="2" t="s">
        <v>147</v>
      </c>
      <c r="I69" s="2">
        <v>976</v>
      </c>
      <c r="J69" s="2">
        <v>176</v>
      </c>
      <c r="K69" s="2">
        <v>800</v>
      </c>
      <c r="L69" s="2">
        <v>33</v>
      </c>
      <c r="M69" s="8">
        <v>26400</v>
      </c>
      <c r="N69" s="9"/>
    </row>
    <row r="70" spans="1:14" ht="33.75">
      <c r="A70" s="6" t="s">
        <v>186</v>
      </c>
      <c r="B70" s="2">
        <v>364</v>
      </c>
      <c r="C70" s="7">
        <v>42480</v>
      </c>
      <c r="D70" s="2" t="s">
        <v>187</v>
      </c>
      <c r="E70" s="7">
        <v>42419</v>
      </c>
      <c r="F70" s="7">
        <v>42482</v>
      </c>
      <c r="G70" s="7">
        <v>42449</v>
      </c>
      <c r="H70" s="2" t="s">
        <v>147</v>
      </c>
      <c r="I70" s="10">
        <v>3630</v>
      </c>
      <c r="J70" s="2">
        <v>0</v>
      </c>
      <c r="K70" s="10">
        <v>3630</v>
      </c>
      <c r="L70" s="2">
        <v>33</v>
      </c>
      <c r="M70" s="8">
        <v>119790</v>
      </c>
      <c r="N70" s="9"/>
    </row>
    <row r="71" spans="1:14" ht="22.5">
      <c r="A71" s="6" t="s">
        <v>188</v>
      </c>
      <c r="B71" s="2">
        <v>346</v>
      </c>
      <c r="C71" s="7">
        <v>42479</v>
      </c>
      <c r="D71" s="2" t="s">
        <v>189</v>
      </c>
      <c r="E71" s="7">
        <v>42390</v>
      </c>
      <c r="F71" s="7">
        <v>42482</v>
      </c>
      <c r="G71" s="7">
        <v>42450</v>
      </c>
      <c r="H71" s="2" t="s">
        <v>139</v>
      </c>
      <c r="I71" s="10">
        <v>4727.31</v>
      </c>
      <c r="J71" s="2">
        <v>181.82</v>
      </c>
      <c r="K71" s="10">
        <v>4545.49</v>
      </c>
      <c r="L71" s="2">
        <v>32</v>
      </c>
      <c r="M71" s="8">
        <v>145455.68</v>
      </c>
      <c r="N71" s="9"/>
    </row>
    <row r="72" spans="1:14" ht="11.25">
      <c r="A72" s="6" t="s">
        <v>142</v>
      </c>
      <c r="B72" s="2">
        <v>381</v>
      </c>
      <c r="C72" s="7">
        <v>42480</v>
      </c>
      <c r="D72" s="2" t="s">
        <v>190</v>
      </c>
      <c r="E72" s="7">
        <v>42430</v>
      </c>
      <c r="F72" s="7">
        <v>42482</v>
      </c>
      <c r="G72" s="7">
        <v>42450</v>
      </c>
      <c r="H72" s="2" t="s">
        <v>139</v>
      </c>
      <c r="I72" s="2">
        <v>716.19</v>
      </c>
      <c r="J72" s="2">
        <v>129.15</v>
      </c>
      <c r="K72" s="2">
        <v>587.04</v>
      </c>
      <c r="L72" s="2">
        <v>32</v>
      </c>
      <c r="M72" s="8">
        <v>18785.28</v>
      </c>
      <c r="N72" s="9"/>
    </row>
    <row r="73" spans="1:14" ht="11.25">
      <c r="A73" s="6" t="s">
        <v>142</v>
      </c>
      <c r="B73" s="2">
        <v>382</v>
      </c>
      <c r="C73" s="7">
        <v>42480</v>
      </c>
      <c r="D73" s="2" t="s">
        <v>191</v>
      </c>
      <c r="E73" s="7">
        <v>42430</v>
      </c>
      <c r="F73" s="7">
        <v>42482</v>
      </c>
      <c r="G73" s="7">
        <v>42450</v>
      </c>
      <c r="H73" s="2" t="s">
        <v>139</v>
      </c>
      <c r="I73" s="2">
        <v>712.49</v>
      </c>
      <c r="J73" s="2">
        <v>128.48</v>
      </c>
      <c r="K73" s="2">
        <v>584.01</v>
      </c>
      <c r="L73" s="2">
        <v>32</v>
      </c>
      <c r="M73" s="8">
        <v>18688.32</v>
      </c>
      <c r="N73" s="9"/>
    </row>
    <row r="74" spans="1:14" ht="11.25">
      <c r="A74" s="6" t="s">
        <v>142</v>
      </c>
      <c r="B74" s="2">
        <v>386</v>
      </c>
      <c r="C74" s="7">
        <v>42480</v>
      </c>
      <c r="D74" s="2" t="s">
        <v>192</v>
      </c>
      <c r="E74" s="7">
        <v>42430</v>
      </c>
      <c r="F74" s="7">
        <v>42482</v>
      </c>
      <c r="G74" s="7">
        <v>42450</v>
      </c>
      <c r="H74" s="2" t="s">
        <v>139</v>
      </c>
      <c r="I74" s="2">
        <v>302.69</v>
      </c>
      <c r="J74" s="2">
        <v>54.58</v>
      </c>
      <c r="K74" s="2">
        <v>248.11</v>
      </c>
      <c r="L74" s="2">
        <v>32</v>
      </c>
      <c r="M74" s="8">
        <v>7939.52</v>
      </c>
      <c r="N74" s="9"/>
    </row>
    <row r="75" spans="1:14" ht="11.25">
      <c r="A75" s="6" t="s">
        <v>142</v>
      </c>
      <c r="B75" s="2">
        <v>387</v>
      </c>
      <c r="C75" s="7">
        <v>42480</v>
      </c>
      <c r="D75" s="2" t="s">
        <v>193</v>
      </c>
      <c r="E75" s="7">
        <v>42430</v>
      </c>
      <c r="F75" s="7">
        <v>42482</v>
      </c>
      <c r="G75" s="7">
        <v>42450</v>
      </c>
      <c r="H75" s="2" t="s">
        <v>139</v>
      </c>
      <c r="I75" s="2">
        <v>636.82</v>
      </c>
      <c r="J75" s="2">
        <v>114.84</v>
      </c>
      <c r="K75" s="2">
        <v>521.98</v>
      </c>
      <c r="L75" s="2">
        <v>32</v>
      </c>
      <c r="M75" s="8">
        <v>16703.36</v>
      </c>
      <c r="N75" s="9"/>
    </row>
    <row r="76" spans="1:14" ht="11.25">
      <c r="A76" s="6" t="s">
        <v>142</v>
      </c>
      <c r="B76" s="2">
        <v>385</v>
      </c>
      <c r="C76" s="7">
        <v>42480</v>
      </c>
      <c r="D76" s="2" t="s">
        <v>194</v>
      </c>
      <c r="E76" s="7">
        <v>42430</v>
      </c>
      <c r="F76" s="7">
        <v>42482</v>
      </c>
      <c r="G76" s="7">
        <v>42450</v>
      </c>
      <c r="H76" s="2" t="s">
        <v>139</v>
      </c>
      <c r="I76" s="2">
        <v>256.6</v>
      </c>
      <c r="J76" s="2">
        <v>46.27</v>
      </c>
      <c r="K76" s="2">
        <v>210.33</v>
      </c>
      <c r="L76" s="2">
        <v>32</v>
      </c>
      <c r="M76" s="8">
        <v>6730.56</v>
      </c>
      <c r="N76" s="9"/>
    </row>
    <row r="77" spans="1:14" ht="11.25">
      <c r="A77" s="6" t="s">
        <v>142</v>
      </c>
      <c r="B77" s="2">
        <v>388</v>
      </c>
      <c r="C77" s="7">
        <v>42480</v>
      </c>
      <c r="D77" s="2" t="s">
        <v>195</v>
      </c>
      <c r="E77" s="7">
        <v>42430</v>
      </c>
      <c r="F77" s="7">
        <v>42482</v>
      </c>
      <c r="G77" s="7">
        <v>42450</v>
      </c>
      <c r="H77" s="2" t="s">
        <v>139</v>
      </c>
      <c r="I77" s="2">
        <v>462.29</v>
      </c>
      <c r="J77" s="2">
        <v>83.36</v>
      </c>
      <c r="K77" s="2">
        <v>378.93</v>
      </c>
      <c r="L77" s="2">
        <v>32</v>
      </c>
      <c r="M77" s="8">
        <v>12125.76</v>
      </c>
      <c r="N77" s="9"/>
    </row>
    <row r="78" spans="1:14" ht="11.25">
      <c r="A78" s="6" t="s">
        <v>142</v>
      </c>
      <c r="B78" s="2">
        <v>389</v>
      </c>
      <c r="C78" s="7">
        <v>42480</v>
      </c>
      <c r="D78" s="2" t="s">
        <v>196</v>
      </c>
      <c r="E78" s="7">
        <v>42430</v>
      </c>
      <c r="F78" s="7">
        <v>42482</v>
      </c>
      <c r="G78" s="7">
        <v>42450</v>
      </c>
      <c r="H78" s="2" t="s">
        <v>139</v>
      </c>
      <c r="I78" s="2">
        <v>89.74</v>
      </c>
      <c r="J78" s="2">
        <v>0</v>
      </c>
      <c r="K78" s="2">
        <v>89.74</v>
      </c>
      <c r="L78" s="2">
        <v>32</v>
      </c>
      <c r="M78" s="8">
        <v>2871.68</v>
      </c>
      <c r="N78" s="9"/>
    </row>
    <row r="79" spans="1:14" ht="11.25">
      <c r="A79" s="6" t="s">
        <v>142</v>
      </c>
      <c r="B79" s="2">
        <v>379</v>
      </c>
      <c r="C79" s="7">
        <v>42480</v>
      </c>
      <c r="D79" s="2" t="s">
        <v>197</v>
      </c>
      <c r="E79" s="7">
        <v>42430</v>
      </c>
      <c r="F79" s="7">
        <v>42482</v>
      </c>
      <c r="G79" s="7">
        <v>42450</v>
      </c>
      <c r="H79" s="2" t="s">
        <v>139</v>
      </c>
      <c r="I79" s="10">
        <v>1385.3</v>
      </c>
      <c r="J79" s="2">
        <v>249.81</v>
      </c>
      <c r="K79" s="10">
        <v>1135.49</v>
      </c>
      <c r="L79" s="2">
        <v>32</v>
      </c>
      <c r="M79" s="8">
        <v>36335.68</v>
      </c>
      <c r="N79" s="9"/>
    </row>
    <row r="80" spans="1:14" ht="11.25">
      <c r="A80" s="6" t="s">
        <v>142</v>
      </c>
      <c r="B80" s="2">
        <v>380</v>
      </c>
      <c r="C80" s="7">
        <v>42480</v>
      </c>
      <c r="D80" s="2" t="s">
        <v>198</v>
      </c>
      <c r="E80" s="7">
        <v>42430</v>
      </c>
      <c r="F80" s="7">
        <v>42482</v>
      </c>
      <c r="G80" s="7">
        <v>42450</v>
      </c>
      <c r="H80" s="2" t="s">
        <v>139</v>
      </c>
      <c r="I80" s="2">
        <v>362.78</v>
      </c>
      <c r="J80" s="2">
        <v>65.42</v>
      </c>
      <c r="K80" s="2">
        <v>297.36</v>
      </c>
      <c r="L80" s="2">
        <v>32</v>
      </c>
      <c r="M80" s="8">
        <v>9515.52</v>
      </c>
      <c r="N80" s="9"/>
    </row>
    <row r="81" spans="1:14" ht="11.25">
      <c r="A81" s="6" t="s">
        <v>142</v>
      </c>
      <c r="B81" s="2">
        <v>384</v>
      </c>
      <c r="C81" s="7">
        <v>42480</v>
      </c>
      <c r="D81" s="2" t="s">
        <v>199</v>
      </c>
      <c r="E81" s="7">
        <v>42430</v>
      </c>
      <c r="F81" s="7">
        <v>42482</v>
      </c>
      <c r="G81" s="7">
        <v>42450</v>
      </c>
      <c r="H81" s="2" t="s">
        <v>139</v>
      </c>
      <c r="I81" s="10">
        <v>1059.14</v>
      </c>
      <c r="J81" s="2">
        <v>190.99</v>
      </c>
      <c r="K81" s="2">
        <v>868.15</v>
      </c>
      <c r="L81" s="2">
        <v>32</v>
      </c>
      <c r="M81" s="8">
        <v>27780.8</v>
      </c>
      <c r="N81" s="9"/>
    </row>
    <row r="82" spans="1:14" ht="11.25">
      <c r="A82" s="6" t="s">
        <v>142</v>
      </c>
      <c r="B82" s="2">
        <v>383</v>
      </c>
      <c r="C82" s="7">
        <v>42480</v>
      </c>
      <c r="D82" s="2" t="s">
        <v>200</v>
      </c>
      <c r="E82" s="7">
        <v>42430</v>
      </c>
      <c r="F82" s="7">
        <v>42482</v>
      </c>
      <c r="G82" s="7">
        <v>42450</v>
      </c>
      <c r="H82" s="2" t="s">
        <v>139</v>
      </c>
      <c r="I82" s="2">
        <v>589.8</v>
      </c>
      <c r="J82" s="2">
        <v>106.36</v>
      </c>
      <c r="K82" s="2">
        <v>483.44</v>
      </c>
      <c r="L82" s="2">
        <v>32</v>
      </c>
      <c r="M82" s="8">
        <v>15470.08</v>
      </c>
      <c r="N82" s="9"/>
    </row>
    <row r="83" spans="1:14" ht="11.25">
      <c r="A83" s="6" t="s">
        <v>142</v>
      </c>
      <c r="B83" s="2">
        <v>389</v>
      </c>
      <c r="C83" s="7">
        <v>42480</v>
      </c>
      <c r="D83" s="2" t="s">
        <v>196</v>
      </c>
      <c r="E83" s="7">
        <v>42430</v>
      </c>
      <c r="F83" s="7">
        <v>42482</v>
      </c>
      <c r="G83" s="7">
        <v>42450</v>
      </c>
      <c r="H83" s="2" t="s">
        <v>139</v>
      </c>
      <c r="I83" s="10">
        <v>7864.39</v>
      </c>
      <c r="J83" s="10">
        <v>1418.17</v>
      </c>
      <c r="K83" s="10">
        <v>6446.22</v>
      </c>
      <c r="L83" s="2">
        <v>32</v>
      </c>
      <c r="M83" s="8">
        <v>206279.04</v>
      </c>
      <c r="N83" s="9"/>
    </row>
    <row r="84" spans="1:14" ht="11.25">
      <c r="A84" s="6" t="s">
        <v>201</v>
      </c>
      <c r="B84" s="2">
        <v>393</v>
      </c>
      <c r="C84" s="7">
        <v>42481</v>
      </c>
      <c r="D84" s="2" t="s">
        <v>202</v>
      </c>
      <c r="E84" s="7">
        <v>42418</v>
      </c>
      <c r="F84" s="7">
        <v>42482</v>
      </c>
      <c r="G84" s="7">
        <v>42455</v>
      </c>
      <c r="H84" s="2" t="s">
        <v>139</v>
      </c>
      <c r="I84" s="10">
        <v>48525.6</v>
      </c>
      <c r="J84" s="10">
        <v>8750.52</v>
      </c>
      <c r="K84" s="10">
        <v>39775.08</v>
      </c>
      <c r="L84" s="2">
        <v>27</v>
      </c>
      <c r="M84" s="8">
        <v>1073927.16</v>
      </c>
      <c r="N84" s="9"/>
    </row>
    <row r="85" spans="1:14" ht="11.25">
      <c r="A85" s="6" t="s">
        <v>203</v>
      </c>
      <c r="B85" s="2">
        <v>400</v>
      </c>
      <c r="C85" s="7">
        <v>42481</v>
      </c>
      <c r="D85" s="2" t="s">
        <v>204</v>
      </c>
      <c r="E85" s="7">
        <v>42426</v>
      </c>
      <c r="F85" s="7">
        <v>42482</v>
      </c>
      <c r="G85" s="7">
        <v>42455</v>
      </c>
      <c r="H85" s="2" t="s">
        <v>139</v>
      </c>
      <c r="I85" s="10">
        <v>1220</v>
      </c>
      <c r="J85" s="2">
        <v>220</v>
      </c>
      <c r="K85" s="10">
        <v>1000</v>
      </c>
      <c r="L85" s="2">
        <v>27</v>
      </c>
      <c r="M85" s="8">
        <v>27000</v>
      </c>
      <c r="N85" s="9"/>
    </row>
    <row r="86" spans="1:14" ht="11.25">
      <c r="A86" s="6" t="s">
        <v>159</v>
      </c>
      <c r="B86" s="2">
        <v>405</v>
      </c>
      <c r="C86" s="7">
        <v>42481</v>
      </c>
      <c r="D86" s="2" t="str">
        <f>"0001106103"</f>
        <v>0001106103</v>
      </c>
      <c r="E86" s="7">
        <v>42429</v>
      </c>
      <c r="F86" s="7">
        <v>42482</v>
      </c>
      <c r="G86" s="7">
        <v>42458</v>
      </c>
      <c r="H86" s="2" t="s">
        <v>139</v>
      </c>
      <c r="I86" s="10">
        <v>1036.2</v>
      </c>
      <c r="J86" s="2">
        <v>0</v>
      </c>
      <c r="K86" s="10">
        <v>1036.2</v>
      </c>
      <c r="L86" s="2">
        <v>24</v>
      </c>
      <c r="M86" s="8">
        <v>24868.8</v>
      </c>
      <c r="N86" s="9"/>
    </row>
    <row r="87" spans="1:14" ht="11.25">
      <c r="A87" s="6" t="s">
        <v>159</v>
      </c>
      <c r="B87" s="2">
        <v>405</v>
      </c>
      <c r="C87" s="7">
        <v>42481</v>
      </c>
      <c r="D87" s="2" t="str">
        <f>"0001105754"</f>
        <v>0001105754</v>
      </c>
      <c r="E87" s="7">
        <v>42429</v>
      </c>
      <c r="F87" s="7">
        <v>42482</v>
      </c>
      <c r="G87" s="7">
        <v>42458</v>
      </c>
      <c r="H87" s="2" t="s">
        <v>139</v>
      </c>
      <c r="I87" s="2">
        <v>454.65</v>
      </c>
      <c r="J87" s="2">
        <v>0</v>
      </c>
      <c r="K87" s="2">
        <v>454.65</v>
      </c>
      <c r="L87" s="2">
        <v>24</v>
      </c>
      <c r="M87" s="8">
        <v>10911.6</v>
      </c>
      <c r="N87" s="9"/>
    </row>
    <row r="88" spans="1:14" ht="11.25">
      <c r="A88" s="6" t="s">
        <v>205</v>
      </c>
      <c r="B88" s="2">
        <v>394</v>
      </c>
      <c r="C88" s="7">
        <v>42481</v>
      </c>
      <c r="D88" s="2" t="str">
        <f>"653"</f>
        <v>653</v>
      </c>
      <c r="E88" s="7">
        <v>42429</v>
      </c>
      <c r="F88" s="7">
        <v>42482</v>
      </c>
      <c r="G88" s="7">
        <v>42458</v>
      </c>
      <c r="H88" s="2" t="s">
        <v>139</v>
      </c>
      <c r="I88" s="2">
        <v>671</v>
      </c>
      <c r="J88" s="2">
        <v>121</v>
      </c>
      <c r="K88" s="2">
        <v>550</v>
      </c>
      <c r="L88" s="2">
        <v>24</v>
      </c>
      <c r="M88" s="8">
        <v>13200</v>
      </c>
      <c r="N88" s="9"/>
    </row>
    <row r="89" spans="1:14" ht="11.25">
      <c r="A89" s="6" t="s">
        <v>206</v>
      </c>
      <c r="B89" s="2">
        <v>402</v>
      </c>
      <c r="C89" s="7">
        <v>42481</v>
      </c>
      <c r="D89" s="2" t="str">
        <f>"16007"</f>
        <v>16007</v>
      </c>
      <c r="E89" s="7">
        <v>42429</v>
      </c>
      <c r="F89" s="7">
        <v>42482</v>
      </c>
      <c r="G89" s="7">
        <v>42459</v>
      </c>
      <c r="H89" s="2" t="s">
        <v>139</v>
      </c>
      <c r="I89" s="10">
        <v>3817</v>
      </c>
      <c r="J89" s="2">
        <v>688.31</v>
      </c>
      <c r="K89" s="10">
        <v>3128.69</v>
      </c>
      <c r="L89" s="2">
        <v>23</v>
      </c>
      <c r="M89" s="8">
        <v>71959.87</v>
      </c>
      <c r="N89" s="9"/>
    </row>
    <row r="90" spans="1:14" ht="11.25">
      <c r="A90" s="6" t="s">
        <v>159</v>
      </c>
      <c r="B90" s="2">
        <v>406</v>
      </c>
      <c r="C90" s="7">
        <v>42481</v>
      </c>
      <c r="D90" s="2" t="str">
        <f>"0002107521"</f>
        <v>0002107521</v>
      </c>
      <c r="E90" s="7">
        <v>42429</v>
      </c>
      <c r="F90" s="7">
        <v>42482</v>
      </c>
      <c r="G90" s="7">
        <v>42460</v>
      </c>
      <c r="H90" s="2" t="s">
        <v>139</v>
      </c>
      <c r="I90" s="10">
        <v>1854.4</v>
      </c>
      <c r="J90" s="2">
        <v>334.4</v>
      </c>
      <c r="K90" s="10">
        <v>1520</v>
      </c>
      <c r="L90" s="2">
        <v>22</v>
      </c>
      <c r="M90" s="8">
        <v>33440</v>
      </c>
      <c r="N90" s="9"/>
    </row>
    <row r="91" spans="1:14" ht="11.25">
      <c r="A91" s="6" t="s">
        <v>207</v>
      </c>
      <c r="B91" s="2">
        <v>396</v>
      </c>
      <c r="C91" s="7">
        <v>42481</v>
      </c>
      <c r="D91" s="2" t="s">
        <v>208</v>
      </c>
      <c r="E91" s="7">
        <v>42400</v>
      </c>
      <c r="F91" s="7">
        <v>42482</v>
      </c>
      <c r="G91" s="7">
        <v>42460</v>
      </c>
      <c r="H91" s="2" t="s">
        <v>139</v>
      </c>
      <c r="I91" s="2">
        <v>309.08</v>
      </c>
      <c r="J91" s="2">
        <v>0</v>
      </c>
      <c r="K91" s="2">
        <v>309.08</v>
      </c>
      <c r="L91" s="2">
        <v>22</v>
      </c>
      <c r="M91" s="8">
        <v>6799.76</v>
      </c>
      <c r="N91" s="9"/>
    </row>
    <row r="92" spans="1:14" ht="11.25">
      <c r="A92" s="6" t="s">
        <v>2</v>
      </c>
      <c r="B92" s="2">
        <v>365</v>
      </c>
      <c r="C92" s="7">
        <v>42480</v>
      </c>
      <c r="D92" s="2" t="s">
        <v>3</v>
      </c>
      <c r="E92" s="7">
        <v>42429</v>
      </c>
      <c r="F92" s="7">
        <v>42482</v>
      </c>
      <c r="G92" s="7">
        <v>42460</v>
      </c>
      <c r="H92" s="2" t="s">
        <v>139</v>
      </c>
      <c r="I92" s="10">
        <v>1586</v>
      </c>
      <c r="J92" s="2">
        <v>286</v>
      </c>
      <c r="K92" s="10">
        <v>1300</v>
      </c>
      <c r="L92" s="2">
        <v>22</v>
      </c>
      <c r="M92" s="8">
        <v>28600</v>
      </c>
      <c r="N92" s="9"/>
    </row>
    <row r="93" spans="1:14" ht="11.25">
      <c r="A93" s="6" t="s">
        <v>4</v>
      </c>
      <c r="B93" s="2">
        <v>347</v>
      </c>
      <c r="C93" s="7">
        <v>42479</v>
      </c>
      <c r="D93" s="2" t="s">
        <v>5</v>
      </c>
      <c r="E93" s="7">
        <v>42400</v>
      </c>
      <c r="F93" s="7">
        <v>42482</v>
      </c>
      <c r="G93" s="7">
        <v>42460</v>
      </c>
      <c r="H93" s="2" t="s">
        <v>139</v>
      </c>
      <c r="I93" s="2">
        <v>710.55</v>
      </c>
      <c r="J93" s="2">
        <v>27.33</v>
      </c>
      <c r="K93" s="2">
        <v>683.22</v>
      </c>
      <c r="L93" s="2">
        <v>22</v>
      </c>
      <c r="M93" s="8">
        <v>15030.84</v>
      </c>
      <c r="N93" s="9"/>
    </row>
    <row r="94" spans="1:14" ht="11.25">
      <c r="A94" s="6" t="s">
        <v>4</v>
      </c>
      <c r="B94" s="2">
        <v>358</v>
      </c>
      <c r="C94" s="7">
        <v>42480</v>
      </c>
      <c r="D94" s="2" t="s">
        <v>6</v>
      </c>
      <c r="E94" s="7">
        <v>42400</v>
      </c>
      <c r="F94" s="7">
        <v>42482</v>
      </c>
      <c r="G94" s="7">
        <v>42460</v>
      </c>
      <c r="H94" s="2" t="s">
        <v>139</v>
      </c>
      <c r="I94" s="10">
        <v>12060.92</v>
      </c>
      <c r="J94" s="2">
        <v>463.88</v>
      </c>
      <c r="K94" s="10">
        <v>11597.04</v>
      </c>
      <c r="L94" s="2">
        <v>22</v>
      </c>
      <c r="M94" s="8">
        <v>255134.88</v>
      </c>
      <c r="N94" s="9"/>
    </row>
    <row r="95" spans="1:14" ht="11.25">
      <c r="A95" s="6" t="s">
        <v>207</v>
      </c>
      <c r="B95" s="2">
        <v>396</v>
      </c>
      <c r="C95" s="7">
        <v>42481</v>
      </c>
      <c r="D95" s="2" t="s">
        <v>7</v>
      </c>
      <c r="E95" s="7">
        <v>42429</v>
      </c>
      <c r="F95" s="7">
        <v>42482</v>
      </c>
      <c r="G95" s="7">
        <v>42462</v>
      </c>
      <c r="H95" s="2" t="s">
        <v>139</v>
      </c>
      <c r="I95" s="2">
        <v>200.36</v>
      </c>
      <c r="J95" s="2">
        <v>0</v>
      </c>
      <c r="K95" s="2">
        <v>200.36</v>
      </c>
      <c r="L95" s="2">
        <v>20</v>
      </c>
      <c r="M95" s="8">
        <v>4007.2</v>
      </c>
      <c r="N95" s="9"/>
    </row>
    <row r="96" spans="1:14" ht="11.25">
      <c r="A96" s="6" t="s">
        <v>8</v>
      </c>
      <c r="B96" s="2">
        <v>552</v>
      </c>
      <c r="C96" s="7">
        <v>42494</v>
      </c>
      <c r="D96" s="2" t="s">
        <v>9</v>
      </c>
      <c r="E96" s="7">
        <v>42446</v>
      </c>
      <c r="F96" s="7">
        <v>42494</v>
      </c>
      <c r="G96" s="7">
        <v>42478</v>
      </c>
      <c r="H96" s="2" t="s">
        <v>139</v>
      </c>
      <c r="I96" s="2">
        <v>955.26</v>
      </c>
      <c r="J96" s="2">
        <v>172.26</v>
      </c>
      <c r="K96" s="2">
        <v>783</v>
      </c>
      <c r="L96" s="2">
        <v>16</v>
      </c>
      <c r="M96" s="8">
        <v>12528</v>
      </c>
      <c r="N96" s="9"/>
    </row>
    <row r="97" spans="1:14" ht="11.25">
      <c r="A97" s="6" t="s">
        <v>10</v>
      </c>
      <c r="B97" s="2">
        <v>404</v>
      </c>
      <c r="C97" s="7">
        <v>42481</v>
      </c>
      <c r="D97" s="2" t="s">
        <v>11</v>
      </c>
      <c r="E97" s="7">
        <v>42429</v>
      </c>
      <c r="F97" s="7">
        <v>42482</v>
      </c>
      <c r="G97" s="7">
        <v>42467</v>
      </c>
      <c r="H97" s="2" t="s">
        <v>147</v>
      </c>
      <c r="I97" s="10">
        <v>1145.58</v>
      </c>
      <c r="J97" s="2">
        <v>206.58</v>
      </c>
      <c r="K97" s="2">
        <v>939</v>
      </c>
      <c r="L97" s="2">
        <v>15</v>
      </c>
      <c r="M97" s="8">
        <v>14085</v>
      </c>
      <c r="N97" s="9"/>
    </row>
    <row r="98" spans="1:14" ht="22.5">
      <c r="A98" s="6" t="s">
        <v>12</v>
      </c>
      <c r="B98" s="2">
        <v>397</v>
      </c>
      <c r="C98" s="7">
        <v>42481</v>
      </c>
      <c r="D98" s="2" t="s">
        <v>13</v>
      </c>
      <c r="E98" s="7">
        <v>42419</v>
      </c>
      <c r="F98" s="7">
        <v>42482</v>
      </c>
      <c r="G98" s="7">
        <v>42467</v>
      </c>
      <c r="H98" s="2" t="s">
        <v>147</v>
      </c>
      <c r="I98" s="2">
        <v>585.6</v>
      </c>
      <c r="J98" s="2">
        <v>105.6</v>
      </c>
      <c r="K98" s="2">
        <v>480</v>
      </c>
      <c r="L98" s="2">
        <v>15</v>
      </c>
      <c r="M98" s="8">
        <v>7200</v>
      </c>
      <c r="N98" s="9"/>
    </row>
    <row r="99" spans="1:13" ht="22.5">
      <c r="A99" s="6" t="s">
        <v>14</v>
      </c>
      <c r="B99" s="2">
        <v>575</v>
      </c>
      <c r="C99" s="7">
        <v>42516</v>
      </c>
      <c r="D99" s="2" t="str">
        <f>"6820160405000523"</f>
        <v>6820160405000523</v>
      </c>
      <c r="E99" s="7">
        <v>42473</v>
      </c>
      <c r="F99" s="7">
        <v>42517</v>
      </c>
      <c r="G99" s="7">
        <v>42503</v>
      </c>
      <c r="H99" s="2" t="s">
        <v>139</v>
      </c>
      <c r="I99" s="2">
        <v>0.21</v>
      </c>
      <c r="J99" s="2">
        <v>0</v>
      </c>
      <c r="K99" s="2">
        <v>0.21</v>
      </c>
      <c r="L99" s="2">
        <v>14</v>
      </c>
      <c r="M99" s="11">
        <v>2.94</v>
      </c>
    </row>
    <row r="100" spans="1:14" ht="22.5">
      <c r="A100" s="6" t="s">
        <v>14</v>
      </c>
      <c r="B100" s="2">
        <v>577</v>
      </c>
      <c r="C100" s="7">
        <v>42516</v>
      </c>
      <c r="D100" s="2" t="str">
        <f>"6820160405000521"</f>
        <v>6820160405000521</v>
      </c>
      <c r="E100" s="7">
        <v>42473</v>
      </c>
      <c r="F100" s="7">
        <v>42517</v>
      </c>
      <c r="G100" s="7">
        <v>42503</v>
      </c>
      <c r="H100" s="2" t="s">
        <v>139</v>
      </c>
      <c r="I100" s="2">
        <v>212.05</v>
      </c>
      <c r="J100" s="2">
        <v>38.23</v>
      </c>
      <c r="K100" s="2">
        <v>173.82</v>
      </c>
      <c r="L100" s="2">
        <v>14</v>
      </c>
      <c r="M100" s="8">
        <v>2433.48</v>
      </c>
      <c r="N100" s="9"/>
    </row>
    <row r="101" spans="1:13" ht="22.5">
      <c r="A101" s="6" t="s">
        <v>14</v>
      </c>
      <c r="B101" s="2">
        <v>575</v>
      </c>
      <c r="C101" s="7">
        <v>42516</v>
      </c>
      <c r="D101" s="2" t="str">
        <f>"6820160405000522"</f>
        <v>6820160405000522</v>
      </c>
      <c r="E101" s="7">
        <v>42473</v>
      </c>
      <c r="F101" s="7">
        <v>42517</v>
      </c>
      <c r="G101" s="7">
        <v>42503</v>
      </c>
      <c r="H101" s="2" t="s">
        <v>139</v>
      </c>
      <c r="I101" s="2">
        <v>62.74</v>
      </c>
      <c r="J101" s="2">
        <v>11.32</v>
      </c>
      <c r="K101" s="2">
        <v>51.42</v>
      </c>
      <c r="L101" s="2">
        <v>14</v>
      </c>
      <c r="M101" s="11">
        <v>719.88</v>
      </c>
    </row>
    <row r="102" spans="1:14" ht="22.5">
      <c r="A102" s="6" t="s">
        <v>14</v>
      </c>
      <c r="B102" s="2">
        <v>576</v>
      </c>
      <c r="C102" s="7">
        <v>42516</v>
      </c>
      <c r="D102" s="2" t="str">
        <f>"6820160405000541"</f>
        <v>6820160405000541</v>
      </c>
      <c r="E102" s="7">
        <v>42473</v>
      </c>
      <c r="F102" s="7">
        <v>42517</v>
      </c>
      <c r="G102" s="7">
        <v>42503</v>
      </c>
      <c r="H102" s="2" t="s">
        <v>139</v>
      </c>
      <c r="I102" s="2">
        <v>134.86</v>
      </c>
      <c r="J102" s="2">
        <v>24.32</v>
      </c>
      <c r="K102" s="2">
        <v>110.54</v>
      </c>
      <c r="L102" s="2">
        <v>14</v>
      </c>
      <c r="M102" s="8">
        <v>1547.56</v>
      </c>
      <c r="N102" s="9"/>
    </row>
    <row r="103" spans="1:13" ht="22.5">
      <c r="A103" s="6" t="s">
        <v>14</v>
      </c>
      <c r="B103" s="2">
        <v>579</v>
      </c>
      <c r="C103" s="7">
        <v>42516</v>
      </c>
      <c r="D103" s="2" t="str">
        <f>"6820160405000527"</f>
        <v>6820160405000527</v>
      </c>
      <c r="E103" s="7">
        <v>42473</v>
      </c>
      <c r="F103" s="7">
        <v>42517</v>
      </c>
      <c r="G103" s="7">
        <v>42503</v>
      </c>
      <c r="H103" s="2" t="s">
        <v>139</v>
      </c>
      <c r="I103" s="2">
        <v>71.71</v>
      </c>
      <c r="J103" s="2">
        <v>12.93</v>
      </c>
      <c r="K103" s="2">
        <v>58.78</v>
      </c>
      <c r="L103" s="2">
        <v>14</v>
      </c>
      <c r="M103" s="11">
        <v>822.92</v>
      </c>
    </row>
    <row r="104" spans="1:13" ht="22.5">
      <c r="A104" s="6" t="s">
        <v>14</v>
      </c>
      <c r="B104" s="2">
        <v>578</v>
      </c>
      <c r="C104" s="7">
        <v>42516</v>
      </c>
      <c r="D104" s="2" t="str">
        <f>"6820160405000526"</f>
        <v>6820160405000526</v>
      </c>
      <c r="E104" s="7">
        <v>42473</v>
      </c>
      <c r="F104" s="7">
        <v>42517</v>
      </c>
      <c r="G104" s="7">
        <v>42503</v>
      </c>
      <c r="H104" s="2" t="s">
        <v>139</v>
      </c>
      <c r="I104" s="2">
        <v>0.23</v>
      </c>
      <c r="J104" s="2">
        <v>0</v>
      </c>
      <c r="K104" s="2">
        <v>0.23</v>
      </c>
      <c r="L104" s="2">
        <v>14</v>
      </c>
      <c r="M104" s="11">
        <v>3.22</v>
      </c>
    </row>
    <row r="105" spans="1:14" ht="22.5">
      <c r="A105" s="6" t="s">
        <v>14</v>
      </c>
      <c r="B105" s="2">
        <v>577</v>
      </c>
      <c r="C105" s="7">
        <v>42516</v>
      </c>
      <c r="D105" s="2" t="str">
        <f>"6820160405000528"</f>
        <v>6820160405000528</v>
      </c>
      <c r="E105" s="7">
        <v>42473</v>
      </c>
      <c r="F105" s="7">
        <v>42517</v>
      </c>
      <c r="G105" s="7">
        <v>42503</v>
      </c>
      <c r="H105" s="2" t="s">
        <v>139</v>
      </c>
      <c r="I105" s="2">
        <v>184.39</v>
      </c>
      <c r="J105" s="2">
        <v>33.25</v>
      </c>
      <c r="K105" s="2">
        <v>151.14</v>
      </c>
      <c r="L105" s="2">
        <v>14</v>
      </c>
      <c r="M105" s="8">
        <v>2115.96</v>
      </c>
      <c r="N105" s="9"/>
    </row>
    <row r="106" spans="1:13" ht="22.5">
      <c r="A106" s="6" t="s">
        <v>14</v>
      </c>
      <c r="B106" s="2">
        <v>577</v>
      </c>
      <c r="C106" s="7">
        <v>42516</v>
      </c>
      <c r="D106" s="2" t="str">
        <f>"6820160405000528"</f>
        <v>6820160405000528</v>
      </c>
      <c r="E106" s="7">
        <v>42473</v>
      </c>
      <c r="F106" s="7">
        <v>42517</v>
      </c>
      <c r="G106" s="7">
        <v>42503</v>
      </c>
      <c r="H106" s="2" t="s">
        <v>139</v>
      </c>
      <c r="I106" s="2">
        <v>0.24</v>
      </c>
      <c r="J106" s="2">
        <v>0</v>
      </c>
      <c r="K106" s="2">
        <v>0.24</v>
      </c>
      <c r="L106" s="2">
        <v>14</v>
      </c>
      <c r="M106" s="11">
        <v>3.36</v>
      </c>
    </row>
    <row r="107" spans="1:13" ht="22.5">
      <c r="A107" s="6" t="s">
        <v>14</v>
      </c>
      <c r="B107" s="2">
        <v>577</v>
      </c>
      <c r="C107" s="7">
        <v>42516</v>
      </c>
      <c r="D107" s="2" t="str">
        <f>"6820160405000521"</f>
        <v>6820160405000521</v>
      </c>
      <c r="E107" s="7">
        <v>42473</v>
      </c>
      <c r="F107" s="7">
        <v>42517</v>
      </c>
      <c r="G107" s="7">
        <v>42503</v>
      </c>
      <c r="H107" s="2" t="s">
        <v>139</v>
      </c>
      <c r="I107" s="2">
        <v>0.14</v>
      </c>
      <c r="J107" s="2">
        <v>0</v>
      </c>
      <c r="K107" s="2">
        <v>0.14</v>
      </c>
      <c r="L107" s="2">
        <v>14</v>
      </c>
      <c r="M107" s="11">
        <v>1.96</v>
      </c>
    </row>
    <row r="108" spans="1:13" ht="22.5">
      <c r="A108" s="6" t="s">
        <v>14</v>
      </c>
      <c r="B108" s="2">
        <v>575</v>
      </c>
      <c r="C108" s="7">
        <v>42516</v>
      </c>
      <c r="D108" s="2" t="str">
        <f>"6820160405000523"</f>
        <v>6820160405000523</v>
      </c>
      <c r="E108" s="7">
        <v>42473</v>
      </c>
      <c r="F108" s="7">
        <v>42517</v>
      </c>
      <c r="G108" s="7">
        <v>42503</v>
      </c>
      <c r="H108" s="2" t="s">
        <v>139</v>
      </c>
      <c r="I108" s="2">
        <v>60.76</v>
      </c>
      <c r="J108" s="2">
        <v>10.96</v>
      </c>
      <c r="K108" s="2">
        <v>49.8</v>
      </c>
      <c r="L108" s="2">
        <v>14</v>
      </c>
      <c r="M108" s="11">
        <v>697.2</v>
      </c>
    </row>
    <row r="109" spans="1:14" ht="22.5">
      <c r="A109" s="6" t="s">
        <v>14</v>
      </c>
      <c r="B109" s="2">
        <v>575</v>
      </c>
      <c r="C109" s="7">
        <v>42516</v>
      </c>
      <c r="D109" s="2" t="str">
        <f>"6820160405000554"</f>
        <v>6820160405000554</v>
      </c>
      <c r="E109" s="7">
        <v>42473</v>
      </c>
      <c r="F109" s="7">
        <v>42517</v>
      </c>
      <c r="G109" s="7">
        <v>42503</v>
      </c>
      <c r="H109" s="2" t="s">
        <v>139</v>
      </c>
      <c r="I109" s="2">
        <v>128.47</v>
      </c>
      <c r="J109" s="2">
        <v>23.17</v>
      </c>
      <c r="K109" s="2">
        <v>105.3</v>
      </c>
      <c r="L109" s="2">
        <v>14</v>
      </c>
      <c r="M109" s="8">
        <v>1474.2</v>
      </c>
      <c r="N109" s="9"/>
    </row>
    <row r="110" spans="1:13" ht="22.5">
      <c r="A110" s="6" t="s">
        <v>14</v>
      </c>
      <c r="B110" s="2">
        <v>575</v>
      </c>
      <c r="C110" s="7">
        <v>42516</v>
      </c>
      <c r="D110" s="2" t="str">
        <f>"6820160405000554"</f>
        <v>6820160405000554</v>
      </c>
      <c r="E110" s="7">
        <v>42473</v>
      </c>
      <c r="F110" s="7">
        <v>42517</v>
      </c>
      <c r="G110" s="7">
        <v>42503</v>
      </c>
      <c r="H110" s="2" t="s">
        <v>139</v>
      </c>
      <c r="I110" s="2">
        <v>0.2</v>
      </c>
      <c r="J110" s="2">
        <v>0</v>
      </c>
      <c r="K110" s="2">
        <v>0.2</v>
      </c>
      <c r="L110" s="2">
        <v>14</v>
      </c>
      <c r="M110" s="11">
        <v>2.8</v>
      </c>
    </row>
    <row r="111" spans="1:13" ht="22.5">
      <c r="A111" s="6" t="s">
        <v>14</v>
      </c>
      <c r="B111" s="2">
        <v>576</v>
      </c>
      <c r="C111" s="7">
        <v>42516</v>
      </c>
      <c r="D111" s="2" t="str">
        <f>"6820160405000541"</f>
        <v>6820160405000541</v>
      </c>
      <c r="E111" s="7">
        <v>42473</v>
      </c>
      <c r="F111" s="7">
        <v>42517</v>
      </c>
      <c r="G111" s="7">
        <v>42503</v>
      </c>
      <c r="H111" s="2" t="s">
        <v>139</v>
      </c>
      <c r="I111" s="2">
        <v>0.29</v>
      </c>
      <c r="J111" s="2">
        <v>0</v>
      </c>
      <c r="K111" s="2">
        <v>0.29</v>
      </c>
      <c r="L111" s="2">
        <v>14</v>
      </c>
      <c r="M111" s="11">
        <v>4.06</v>
      </c>
    </row>
    <row r="112" spans="1:14" ht="22.5">
      <c r="A112" s="6" t="s">
        <v>14</v>
      </c>
      <c r="B112" s="2">
        <v>578</v>
      </c>
      <c r="C112" s="7">
        <v>42516</v>
      </c>
      <c r="D112" s="2" t="str">
        <f>"6820160405000526"</f>
        <v>6820160405000526</v>
      </c>
      <c r="E112" s="7">
        <v>42473</v>
      </c>
      <c r="F112" s="7">
        <v>42517</v>
      </c>
      <c r="G112" s="7">
        <v>42503</v>
      </c>
      <c r="H112" s="2" t="s">
        <v>139</v>
      </c>
      <c r="I112" s="2">
        <v>100.1</v>
      </c>
      <c r="J112" s="2">
        <v>18.05</v>
      </c>
      <c r="K112" s="2">
        <v>82.05</v>
      </c>
      <c r="L112" s="2">
        <v>14</v>
      </c>
      <c r="M112" s="8">
        <v>1148.7</v>
      </c>
      <c r="N112" s="9"/>
    </row>
    <row r="113" spans="1:13" ht="22.5">
      <c r="A113" s="6" t="s">
        <v>14</v>
      </c>
      <c r="B113" s="2">
        <v>575</v>
      </c>
      <c r="C113" s="7">
        <v>42516</v>
      </c>
      <c r="D113" s="2" t="str">
        <f>"6820160405000552"</f>
        <v>6820160405000552</v>
      </c>
      <c r="E113" s="7">
        <v>42473</v>
      </c>
      <c r="F113" s="7">
        <v>42517</v>
      </c>
      <c r="G113" s="7">
        <v>42503</v>
      </c>
      <c r="H113" s="2" t="s">
        <v>139</v>
      </c>
      <c r="I113" s="2">
        <v>61.36</v>
      </c>
      <c r="J113" s="2">
        <v>11.07</v>
      </c>
      <c r="K113" s="2">
        <v>50.29</v>
      </c>
      <c r="L113" s="2">
        <v>14</v>
      </c>
      <c r="M113" s="11">
        <v>704.06</v>
      </c>
    </row>
    <row r="114" spans="1:13" ht="22.5">
      <c r="A114" s="6" t="s">
        <v>14</v>
      </c>
      <c r="B114" s="2">
        <v>575</v>
      </c>
      <c r="C114" s="7">
        <v>42516</v>
      </c>
      <c r="D114" s="2" t="str">
        <f>"6820160405000552"</f>
        <v>6820160405000552</v>
      </c>
      <c r="E114" s="7">
        <v>42473</v>
      </c>
      <c r="F114" s="7">
        <v>42517</v>
      </c>
      <c r="G114" s="7">
        <v>42503</v>
      </c>
      <c r="H114" s="2" t="s">
        <v>139</v>
      </c>
      <c r="I114" s="2">
        <v>0.05</v>
      </c>
      <c r="J114" s="2">
        <v>0</v>
      </c>
      <c r="K114" s="2">
        <v>0.05</v>
      </c>
      <c r="L114" s="2">
        <v>14</v>
      </c>
      <c r="M114" s="11">
        <v>0.7</v>
      </c>
    </row>
    <row r="115" spans="1:13" ht="22.5">
      <c r="A115" s="6" t="s">
        <v>14</v>
      </c>
      <c r="B115" s="2">
        <v>575</v>
      </c>
      <c r="C115" s="7">
        <v>42516</v>
      </c>
      <c r="D115" s="2" t="str">
        <f>"6820160405000522"</f>
        <v>6820160405000522</v>
      </c>
      <c r="E115" s="7">
        <v>42473</v>
      </c>
      <c r="F115" s="7">
        <v>42517</v>
      </c>
      <c r="G115" s="7">
        <v>42503</v>
      </c>
      <c r="H115" s="2" t="s">
        <v>139</v>
      </c>
      <c r="I115" s="2">
        <v>0.16</v>
      </c>
      <c r="J115" s="2">
        <v>0</v>
      </c>
      <c r="K115" s="2">
        <v>0.16</v>
      </c>
      <c r="L115" s="2">
        <v>14</v>
      </c>
      <c r="M115" s="11">
        <v>2.24</v>
      </c>
    </row>
    <row r="116" spans="1:14" ht="11.25">
      <c r="A116" s="6" t="s">
        <v>170</v>
      </c>
      <c r="B116" s="2">
        <v>408</v>
      </c>
      <c r="C116" s="7">
        <v>42481</v>
      </c>
      <c r="D116" s="2" t="str">
        <f>"454"</f>
        <v>454</v>
      </c>
      <c r="E116" s="7">
        <v>42430</v>
      </c>
      <c r="F116" s="7">
        <v>42482</v>
      </c>
      <c r="G116" s="7">
        <v>42470</v>
      </c>
      <c r="H116" s="2" t="s">
        <v>147</v>
      </c>
      <c r="I116" s="2">
        <v>153.02</v>
      </c>
      <c r="J116" s="2">
        <v>27.59</v>
      </c>
      <c r="K116" s="2">
        <v>125.43</v>
      </c>
      <c r="L116" s="2">
        <v>12</v>
      </c>
      <c r="M116" s="8">
        <v>1505.16</v>
      </c>
      <c r="N116" s="9"/>
    </row>
    <row r="117" spans="1:14" ht="11.25">
      <c r="A117" s="6" t="s">
        <v>170</v>
      </c>
      <c r="B117" s="2">
        <v>408</v>
      </c>
      <c r="C117" s="7">
        <v>42481</v>
      </c>
      <c r="D117" s="2" t="str">
        <f>"416"</f>
        <v>416</v>
      </c>
      <c r="E117" s="7">
        <v>42430</v>
      </c>
      <c r="F117" s="7">
        <v>42482</v>
      </c>
      <c r="G117" s="7">
        <v>42470</v>
      </c>
      <c r="H117" s="2" t="s">
        <v>147</v>
      </c>
      <c r="I117" s="2">
        <v>173.18</v>
      </c>
      <c r="J117" s="2">
        <v>31.23</v>
      </c>
      <c r="K117" s="2">
        <v>141.95</v>
      </c>
      <c r="L117" s="2">
        <v>12</v>
      </c>
      <c r="M117" s="8">
        <v>1703.4</v>
      </c>
      <c r="N117" s="9"/>
    </row>
    <row r="118" spans="1:14" ht="11.25">
      <c r="A118" s="6" t="s">
        <v>170</v>
      </c>
      <c r="B118" s="2">
        <v>408</v>
      </c>
      <c r="C118" s="7">
        <v>42481</v>
      </c>
      <c r="D118" s="2" t="str">
        <f>"300"</f>
        <v>300</v>
      </c>
      <c r="E118" s="7">
        <v>42430</v>
      </c>
      <c r="F118" s="7">
        <v>42482</v>
      </c>
      <c r="G118" s="7">
        <v>42470</v>
      </c>
      <c r="H118" s="2" t="s">
        <v>147</v>
      </c>
      <c r="I118" s="2">
        <v>620.92</v>
      </c>
      <c r="J118" s="2">
        <v>0</v>
      </c>
      <c r="K118" s="2">
        <v>620.92</v>
      </c>
      <c r="L118" s="2">
        <v>12</v>
      </c>
      <c r="M118" s="8">
        <v>7451.04</v>
      </c>
      <c r="N118" s="9"/>
    </row>
    <row r="119" spans="1:14" ht="11.25">
      <c r="A119" s="6" t="s">
        <v>170</v>
      </c>
      <c r="B119" s="2">
        <v>408</v>
      </c>
      <c r="C119" s="7">
        <v>42481</v>
      </c>
      <c r="D119" s="2" t="str">
        <f>"416"</f>
        <v>416</v>
      </c>
      <c r="E119" s="7">
        <v>42430</v>
      </c>
      <c r="F119" s="7">
        <v>42482</v>
      </c>
      <c r="G119" s="7">
        <v>42470</v>
      </c>
      <c r="H119" s="2" t="s">
        <v>147</v>
      </c>
      <c r="I119" s="2">
        <v>685.52</v>
      </c>
      <c r="J119" s="2">
        <v>0</v>
      </c>
      <c r="K119" s="2">
        <v>685.52</v>
      </c>
      <c r="L119" s="2">
        <v>12</v>
      </c>
      <c r="M119" s="8">
        <v>8226.24</v>
      </c>
      <c r="N119" s="9"/>
    </row>
    <row r="120" spans="1:14" ht="11.25">
      <c r="A120" s="6" t="s">
        <v>170</v>
      </c>
      <c r="B120" s="2">
        <v>408</v>
      </c>
      <c r="C120" s="7">
        <v>42481</v>
      </c>
      <c r="D120" s="2" t="str">
        <f>"454"</f>
        <v>454</v>
      </c>
      <c r="E120" s="7">
        <v>42430</v>
      </c>
      <c r="F120" s="7">
        <v>42482</v>
      </c>
      <c r="G120" s="7">
        <v>42470</v>
      </c>
      <c r="H120" s="2" t="s">
        <v>147</v>
      </c>
      <c r="I120" s="2">
        <v>605.72</v>
      </c>
      <c r="J120" s="2">
        <v>0</v>
      </c>
      <c r="K120" s="2">
        <v>605.72</v>
      </c>
      <c r="L120" s="2">
        <v>12</v>
      </c>
      <c r="M120" s="8">
        <v>7268.64</v>
      </c>
      <c r="N120" s="9"/>
    </row>
    <row r="121" spans="1:14" ht="11.25">
      <c r="A121" s="6" t="s">
        <v>170</v>
      </c>
      <c r="B121" s="2">
        <v>408</v>
      </c>
      <c r="C121" s="7">
        <v>42481</v>
      </c>
      <c r="D121" s="2" t="str">
        <f>"300"</f>
        <v>300</v>
      </c>
      <c r="E121" s="7">
        <v>42430</v>
      </c>
      <c r="F121" s="7">
        <v>42482</v>
      </c>
      <c r="G121" s="7">
        <v>42470</v>
      </c>
      <c r="H121" s="2" t="s">
        <v>147</v>
      </c>
      <c r="I121" s="2">
        <v>156.86</v>
      </c>
      <c r="J121" s="2">
        <v>28.29</v>
      </c>
      <c r="K121" s="2">
        <v>128.57</v>
      </c>
      <c r="L121" s="2">
        <v>12</v>
      </c>
      <c r="M121" s="8">
        <v>1542.84</v>
      </c>
      <c r="N121" s="9"/>
    </row>
    <row r="122" spans="1:14" ht="22.5">
      <c r="A122" s="6" t="s">
        <v>15</v>
      </c>
      <c r="B122" s="2">
        <v>444</v>
      </c>
      <c r="C122" s="7">
        <v>42481</v>
      </c>
      <c r="D122" s="2" t="s">
        <v>16</v>
      </c>
      <c r="E122" s="7">
        <v>42400</v>
      </c>
      <c r="F122" s="7">
        <v>42482</v>
      </c>
      <c r="G122" s="7">
        <v>42470</v>
      </c>
      <c r="H122" s="2" t="s">
        <v>139</v>
      </c>
      <c r="I122" s="10">
        <v>4392.2</v>
      </c>
      <c r="J122" s="2">
        <v>399.29</v>
      </c>
      <c r="K122" s="10">
        <v>3992.91</v>
      </c>
      <c r="L122" s="2">
        <v>12</v>
      </c>
      <c r="M122" s="8">
        <v>47914.92</v>
      </c>
      <c r="N122" s="9"/>
    </row>
    <row r="123" spans="1:14" ht="11.25">
      <c r="A123" s="6" t="s">
        <v>137</v>
      </c>
      <c r="B123" s="2">
        <v>414</v>
      </c>
      <c r="C123" s="7">
        <v>42481</v>
      </c>
      <c r="D123" s="2" t="s">
        <v>17</v>
      </c>
      <c r="E123" s="7">
        <v>42450</v>
      </c>
      <c r="F123" s="7">
        <v>42482</v>
      </c>
      <c r="G123" s="7">
        <v>42471</v>
      </c>
      <c r="H123" s="2" t="s">
        <v>139</v>
      </c>
      <c r="I123" s="2">
        <v>398.35</v>
      </c>
      <c r="J123" s="2">
        <v>59.88</v>
      </c>
      <c r="K123" s="2">
        <v>338.47</v>
      </c>
      <c r="L123" s="2">
        <v>11</v>
      </c>
      <c r="M123" s="8">
        <v>3723.17</v>
      </c>
      <c r="N123" s="9"/>
    </row>
    <row r="124" spans="1:14" ht="11.25">
      <c r="A124" s="6" t="s">
        <v>137</v>
      </c>
      <c r="B124" s="2">
        <v>415</v>
      </c>
      <c r="C124" s="7">
        <v>42481</v>
      </c>
      <c r="D124" s="2" t="s">
        <v>18</v>
      </c>
      <c r="E124" s="7">
        <v>42450</v>
      </c>
      <c r="F124" s="7">
        <v>42482</v>
      </c>
      <c r="G124" s="7">
        <v>42471</v>
      </c>
      <c r="H124" s="2" t="s">
        <v>139</v>
      </c>
      <c r="I124" s="2">
        <v>123.25</v>
      </c>
      <c r="J124" s="2">
        <v>12.1</v>
      </c>
      <c r="K124" s="2">
        <v>111.15</v>
      </c>
      <c r="L124" s="2">
        <v>11</v>
      </c>
      <c r="M124" s="8">
        <v>1222.65</v>
      </c>
      <c r="N124" s="9"/>
    </row>
    <row r="125" spans="1:14" ht="11.25">
      <c r="A125" s="6" t="s">
        <v>137</v>
      </c>
      <c r="B125" s="2">
        <v>412</v>
      </c>
      <c r="C125" s="7">
        <v>42481</v>
      </c>
      <c r="D125" s="2" t="s">
        <v>19</v>
      </c>
      <c r="E125" s="7">
        <v>42450</v>
      </c>
      <c r="F125" s="7">
        <v>42482</v>
      </c>
      <c r="G125" s="7">
        <v>42471</v>
      </c>
      <c r="H125" s="2" t="s">
        <v>139</v>
      </c>
      <c r="I125" s="2">
        <v>135.06</v>
      </c>
      <c r="J125" s="2">
        <v>13.32</v>
      </c>
      <c r="K125" s="2">
        <v>121.74</v>
      </c>
      <c r="L125" s="2">
        <v>11</v>
      </c>
      <c r="M125" s="8">
        <v>1339.14</v>
      </c>
      <c r="N125" s="9"/>
    </row>
    <row r="126" spans="1:14" ht="11.25">
      <c r="A126" s="6" t="s">
        <v>137</v>
      </c>
      <c r="B126" s="2">
        <v>418</v>
      </c>
      <c r="C126" s="7">
        <v>42481</v>
      </c>
      <c r="D126" s="2" t="s">
        <v>20</v>
      </c>
      <c r="E126" s="7">
        <v>42450</v>
      </c>
      <c r="F126" s="7">
        <v>42482</v>
      </c>
      <c r="G126" s="7">
        <v>42471</v>
      </c>
      <c r="H126" s="2" t="s">
        <v>139</v>
      </c>
      <c r="I126" s="10">
        <v>1037.56</v>
      </c>
      <c r="J126" s="2">
        <v>187.1</v>
      </c>
      <c r="K126" s="2">
        <v>850.46</v>
      </c>
      <c r="L126" s="2">
        <v>11</v>
      </c>
      <c r="M126" s="8">
        <v>9355.06</v>
      </c>
      <c r="N126" s="9"/>
    </row>
    <row r="127" spans="1:14" ht="11.25">
      <c r="A127" s="6" t="s">
        <v>137</v>
      </c>
      <c r="B127" s="2">
        <v>410</v>
      </c>
      <c r="C127" s="7">
        <v>42481</v>
      </c>
      <c r="D127" s="2" t="s">
        <v>21</v>
      </c>
      <c r="E127" s="7">
        <v>42450</v>
      </c>
      <c r="F127" s="7">
        <v>42482</v>
      </c>
      <c r="G127" s="7">
        <v>42471</v>
      </c>
      <c r="H127" s="2" t="s">
        <v>139</v>
      </c>
      <c r="I127" s="2">
        <v>356.38</v>
      </c>
      <c r="J127" s="2">
        <v>59.09</v>
      </c>
      <c r="K127" s="2">
        <v>297.29</v>
      </c>
      <c r="L127" s="2">
        <v>11</v>
      </c>
      <c r="M127" s="8">
        <v>3270.19</v>
      </c>
      <c r="N127" s="9"/>
    </row>
    <row r="128" spans="1:14" ht="11.25">
      <c r="A128" s="6" t="s">
        <v>137</v>
      </c>
      <c r="B128" s="2">
        <v>419</v>
      </c>
      <c r="C128" s="7">
        <v>42481</v>
      </c>
      <c r="D128" s="2" t="s">
        <v>22</v>
      </c>
      <c r="E128" s="7">
        <v>42450</v>
      </c>
      <c r="F128" s="7">
        <v>42482</v>
      </c>
      <c r="G128" s="7">
        <v>42471</v>
      </c>
      <c r="H128" s="2" t="s">
        <v>139</v>
      </c>
      <c r="I128" s="10">
        <v>1951.22</v>
      </c>
      <c r="J128" s="2">
        <v>351.86</v>
      </c>
      <c r="K128" s="10">
        <v>1599.36</v>
      </c>
      <c r="L128" s="2">
        <v>11</v>
      </c>
      <c r="M128" s="8">
        <v>17592.96</v>
      </c>
      <c r="N128" s="9"/>
    </row>
    <row r="129" spans="1:14" ht="11.25">
      <c r="A129" s="6" t="s">
        <v>137</v>
      </c>
      <c r="B129" s="2">
        <v>416</v>
      </c>
      <c r="C129" s="7">
        <v>42481</v>
      </c>
      <c r="D129" s="2" t="s">
        <v>23</v>
      </c>
      <c r="E129" s="7">
        <v>42450</v>
      </c>
      <c r="F129" s="7">
        <v>42482</v>
      </c>
      <c r="G129" s="7">
        <v>42471</v>
      </c>
      <c r="H129" s="2" t="s">
        <v>139</v>
      </c>
      <c r="I129" s="10">
        <v>1720.47</v>
      </c>
      <c r="J129" s="2">
        <v>310.25</v>
      </c>
      <c r="K129" s="10">
        <v>1410.22</v>
      </c>
      <c r="L129" s="2">
        <v>11</v>
      </c>
      <c r="M129" s="8">
        <v>15512.42</v>
      </c>
      <c r="N129" s="9"/>
    </row>
    <row r="130" spans="1:14" ht="11.25">
      <c r="A130" s="6" t="s">
        <v>137</v>
      </c>
      <c r="B130" s="2">
        <v>413</v>
      </c>
      <c r="C130" s="7">
        <v>42481</v>
      </c>
      <c r="D130" s="2" t="s">
        <v>24</v>
      </c>
      <c r="E130" s="7">
        <v>42450</v>
      </c>
      <c r="F130" s="7">
        <v>42482</v>
      </c>
      <c r="G130" s="7">
        <v>42471</v>
      </c>
      <c r="H130" s="2" t="s">
        <v>139</v>
      </c>
      <c r="I130" s="10">
        <v>4540.84</v>
      </c>
      <c r="J130" s="2">
        <v>818.84</v>
      </c>
      <c r="K130" s="10">
        <v>3722</v>
      </c>
      <c r="L130" s="2">
        <v>11</v>
      </c>
      <c r="M130" s="8">
        <v>40942</v>
      </c>
      <c r="N130" s="9"/>
    </row>
    <row r="131" spans="1:14" ht="11.25">
      <c r="A131" s="6" t="s">
        <v>137</v>
      </c>
      <c r="B131" s="2">
        <v>417</v>
      </c>
      <c r="C131" s="7">
        <v>42481</v>
      </c>
      <c r="D131" s="2" t="s">
        <v>25</v>
      </c>
      <c r="E131" s="7">
        <v>42450</v>
      </c>
      <c r="F131" s="7">
        <v>42482</v>
      </c>
      <c r="G131" s="7">
        <v>42471</v>
      </c>
      <c r="H131" s="2" t="s">
        <v>139</v>
      </c>
      <c r="I131" s="10">
        <v>1670.03</v>
      </c>
      <c r="J131" s="2">
        <v>301.15</v>
      </c>
      <c r="K131" s="10">
        <v>1368.88</v>
      </c>
      <c r="L131" s="2">
        <v>11</v>
      </c>
      <c r="M131" s="8">
        <v>15057.68</v>
      </c>
      <c r="N131" s="9"/>
    </row>
    <row r="132" spans="1:14" ht="11.25">
      <c r="A132" s="6" t="s">
        <v>137</v>
      </c>
      <c r="B132" s="2">
        <v>411</v>
      </c>
      <c r="C132" s="7">
        <v>42481</v>
      </c>
      <c r="D132" s="2" t="s">
        <v>26</v>
      </c>
      <c r="E132" s="7">
        <v>42450</v>
      </c>
      <c r="F132" s="7">
        <v>42482</v>
      </c>
      <c r="G132" s="7">
        <v>42471</v>
      </c>
      <c r="H132" s="2" t="s">
        <v>139</v>
      </c>
      <c r="I132" s="10">
        <v>1656.94</v>
      </c>
      <c r="J132" s="2">
        <v>298.79</v>
      </c>
      <c r="K132" s="10">
        <v>1358.15</v>
      </c>
      <c r="L132" s="2">
        <v>11</v>
      </c>
      <c r="M132" s="8">
        <v>14939.65</v>
      </c>
      <c r="N132" s="9"/>
    </row>
    <row r="133" spans="1:14" ht="11.25">
      <c r="A133" s="6" t="s">
        <v>137</v>
      </c>
      <c r="B133" s="2">
        <v>421</v>
      </c>
      <c r="C133" s="7">
        <v>42481</v>
      </c>
      <c r="D133" s="2" t="s">
        <v>27</v>
      </c>
      <c r="E133" s="7">
        <v>42450</v>
      </c>
      <c r="F133" s="7">
        <v>42482</v>
      </c>
      <c r="G133" s="7">
        <v>42471</v>
      </c>
      <c r="H133" s="2" t="s">
        <v>139</v>
      </c>
      <c r="I133" s="2">
        <v>463.69</v>
      </c>
      <c r="J133" s="2">
        <v>83.62</v>
      </c>
      <c r="K133" s="2">
        <v>380.07</v>
      </c>
      <c r="L133" s="2">
        <v>11</v>
      </c>
      <c r="M133" s="8">
        <v>4180.77</v>
      </c>
      <c r="N133" s="9"/>
    </row>
    <row r="134" spans="1:14" ht="11.25">
      <c r="A134" s="6" t="s">
        <v>137</v>
      </c>
      <c r="B134" s="2">
        <v>420</v>
      </c>
      <c r="C134" s="7">
        <v>42481</v>
      </c>
      <c r="D134" s="2" t="s">
        <v>28</v>
      </c>
      <c r="E134" s="7">
        <v>42450</v>
      </c>
      <c r="F134" s="7">
        <v>42482</v>
      </c>
      <c r="G134" s="7">
        <v>42471</v>
      </c>
      <c r="H134" s="2" t="s">
        <v>139</v>
      </c>
      <c r="I134" s="2">
        <v>165</v>
      </c>
      <c r="J134" s="2">
        <v>11.01</v>
      </c>
      <c r="K134" s="2">
        <v>153.99</v>
      </c>
      <c r="L134" s="2">
        <v>11</v>
      </c>
      <c r="M134" s="8">
        <v>1693.89</v>
      </c>
      <c r="N134" s="9"/>
    </row>
    <row r="135" spans="1:14" ht="11.25">
      <c r="A135" s="6" t="s">
        <v>137</v>
      </c>
      <c r="B135" s="2">
        <v>593</v>
      </c>
      <c r="C135" s="7">
        <v>42516</v>
      </c>
      <c r="D135" s="2" t="s">
        <v>29</v>
      </c>
      <c r="E135" s="7">
        <v>42460</v>
      </c>
      <c r="F135" s="7">
        <v>42517</v>
      </c>
      <c r="G135" s="7">
        <v>42509</v>
      </c>
      <c r="H135" s="2" t="s">
        <v>139</v>
      </c>
      <c r="I135" s="2">
        <v>517.11</v>
      </c>
      <c r="J135" s="2">
        <v>93.25</v>
      </c>
      <c r="K135" s="2">
        <v>423.86</v>
      </c>
      <c r="L135" s="2">
        <v>8</v>
      </c>
      <c r="M135" s="8">
        <v>3390.88</v>
      </c>
      <c r="N135" s="9"/>
    </row>
    <row r="136" spans="1:14" ht="11.25">
      <c r="A136" s="6" t="s">
        <v>137</v>
      </c>
      <c r="B136" s="2">
        <v>597</v>
      </c>
      <c r="C136" s="7">
        <v>42517</v>
      </c>
      <c r="D136" s="2" t="s">
        <v>30</v>
      </c>
      <c r="E136" s="7">
        <v>42460</v>
      </c>
      <c r="F136" s="7">
        <v>42517</v>
      </c>
      <c r="G136" s="7">
        <v>42509</v>
      </c>
      <c r="H136" s="2" t="s">
        <v>139</v>
      </c>
      <c r="I136" s="2">
        <v>518.59</v>
      </c>
      <c r="J136" s="2">
        <v>93.52</v>
      </c>
      <c r="K136" s="2">
        <v>425.07</v>
      </c>
      <c r="L136" s="2">
        <v>8</v>
      </c>
      <c r="M136" s="8">
        <v>3400.56</v>
      </c>
      <c r="N136" s="9"/>
    </row>
    <row r="137" spans="1:14" ht="11.25">
      <c r="A137" s="6" t="s">
        <v>137</v>
      </c>
      <c r="B137" s="2">
        <v>603</v>
      </c>
      <c r="C137" s="7">
        <v>42517</v>
      </c>
      <c r="D137" s="2" t="s">
        <v>31</v>
      </c>
      <c r="E137" s="7">
        <v>42460</v>
      </c>
      <c r="F137" s="7">
        <v>42517</v>
      </c>
      <c r="G137" s="7">
        <v>42509</v>
      </c>
      <c r="H137" s="2" t="s">
        <v>139</v>
      </c>
      <c r="I137" s="10">
        <v>3375.06</v>
      </c>
      <c r="J137" s="2">
        <v>608.62</v>
      </c>
      <c r="K137" s="10">
        <v>2766.44</v>
      </c>
      <c r="L137" s="2">
        <v>8</v>
      </c>
      <c r="M137" s="8">
        <v>22131.52</v>
      </c>
      <c r="N137" s="9"/>
    </row>
    <row r="138" spans="1:14" ht="11.25">
      <c r="A138" s="6" t="s">
        <v>137</v>
      </c>
      <c r="B138" s="2">
        <v>598</v>
      </c>
      <c r="C138" s="7">
        <v>42517</v>
      </c>
      <c r="D138" s="2" t="s">
        <v>32</v>
      </c>
      <c r="E138" s="7">
        <v>42460</v>
      </c>
      <c r="F138" s="7">
        <v>42517</v>
      </c>
      <c r="G138" s="7">
        <v>42509</v>
      </c>
      <c r="H138" s="2" t="s">
        <v>139</v>
      </c>
      <c r="I138" s="10">
        <v>3807.17</v>
      </c>
      <c r="J138" s="2">
        <v>686.54</v>
      </c>
      <c r="K138" s="10">
        <v>3120.63</v>
      </c>
      <c r="L138" s="2">
        <v>8</v>
      </c>
      <c r="M138" s="8">
        <v>24965.04</v>
      </c>
      <c r="N138" s="9"/>
    </row>
    <row r="139" spans="1:13" ht="11.25">
      <c r="A139" s="6" t="s">
        <v>137</v>
      </c>
      <c r="B139" s="2">
        <v>601</v>
      </c>
      <c r="C139" s="7">
        <v>42517</v>
      </c>
      <c r="D139" s="2" t="s">
        <v>33</v>
      </c>
      <c r="E139" s="7">
        <v>42460</v>
      </c>
      <c r="F139" s="7">
        <v>42517</v>
      </c>
      <c r="G139" s="7">
        <v>42509</v>
      </c>
      <c r="H139" s="2" t="s">
        <v>139</v>
      </c>
      <c r="I139" s="2">
        <v>146.63</v>
      </c>
      <c r="J139" s="2">
        <v>25.6</v>
      </c>
      <c r="K139" s="2">
        <v>121.03</v>
      </c>
      <c r="L139" s="2">
        <v>8</v>
      </c>
      <c r="M139" s="11">
        <v>968.24</v>
      </c>
    </row>
    <row r="140" spans="1:14" ht="11.25">
      <c r="A140" s="6" t="s">
        <v>137</v>
      </c>
      <c r="B140" s="2">
        <v>602</v>
      </c>
      <c r="C140" s="7">
        <v>42517</v>
      </c>
      <c r="D140" s="2" t="s">
        <v>34</v>
      </c>
      <c r="E140" s="7">
        <v>42460</v>
      </c>
      <c r="F140" s="7">
        <v>42517</v>
      </c>
      <c r="G140" s="7">
        <v>42509</v>
      </c>
      <c r="H140" s="2" t="s">
        <v>139</v>
      </c>
      <c r="I140" s="2">
        <v>517.54</v>
      </c>
      <c r="J140" s="2">
        <v>93.33</v>
      </c>
      <c r="K140" s="2">
        <v>424.21</v>
      </c>
      <c r="L140" s="2">
        <v>8</v>
      </c>
      <c r="M140" s="8">
        <v>3393.68</v>
      </c>
      <c r="N140" s="9"/>
    </row>
    <row r="141" spans="1:14" ht="11.25">
      <c r="A141" s="6" t="s">
        <v>137</v>
      </c>
      <c r="B141" s="2">
        <v>599</v>
      </c>
      <c r="C141" s="7">
        <v>42517</v>
      </c>
      <c r="D141" s="2" t="s">
        <v>35</v>
      </c>
      <c r="E141" s="7">
        <v>42460</v>
      </c>
      <c r="F141" s="7">
        <v>42517</v>
      </c>
      <c r="G141" s="7">
        <v>42509</v>
      </c>
      <c r="H141" s="2" t="s">
        <v>139</v>
      </c>
      <c r="I141" s="10">
        <v>10478.46</v>
      </c>
      <c r="J141" s="10">
        <v>1889.56</v>
      </c>
      <c r="K141" s="10">
        <v>8588.9</v>
      </c>
      <c r="L141" s="2">
        <v>8</v>
      </c>
      <c r="M141" s="8">
        <v>68711.2</v>
      </c>
      <c r="N141" s="9"/>
    </row>
    <row r="142" spans="1:14" ht="11.25">
      <c r="A142" s="6" t="s">
        <v>137</v>
      </c>
      <c r="B142" s="2">
        <v>592</v>
      </c>
      <c r="C142" s="7">
        <v>42516</v>
      </c>
      <c r="D142" s="2" t="s">
        <v>36</v>
      </c>
      <c r="E142" s="7">
        <v>42460</v>
      </c>
      <c r="F142" s="7">
        <v>42517</v>
      </c>
      <c r="G142" s="7">
        <v>42509</v>
      </c>
      <c r="H142" s="2" t="s">
        <v>139</v>
      </c>
      <c r="I142" s="2">
        <v>893.94</v>
      </c>
      <c r="J142" s="2">
        <v>156.05</v>
      </c>
      <c r="K142" s="2">
        <v>737.89</v>
      </c>
      <c r="L142" s="2">
        <v>8</v>
      </c>
      <c r="M142" s="8">
        <v>5903.12</v>
      </c>
      <c r="N142" s="9"/>
    </row>
    <row r="143" spans="1:14" ht="11.25">
      <c r="A143" s="6" t="s">
        <v>137</v>
      </c>
      <c r="B143" s="2">
        <v>591</v>
      </c>
      <c r="C143" s="7">
        <v>42516</v>
      </c>
      <c r="D143" s="2" t="s">
        <v>37</v>
      </c>
      <c r="E143" s="7">
        <v>42460</v>
      </c>
      <c r="F143" s="7">
        <v>42517</v>
      </c>
      <c r="G143" s="7">
        <v>42509</v>
      </c>
      <c r="H143" s="2" t="s">
        <v>139</v>
      </c>
      <c r="I143" s="10">
        <v>7787.65</v>
      </c>
      <c r="J143" s="10">
        <v>1404.33</v>
      </c>
      <c r="K143" s="10">
        <v>6383.32</v>
      </c>
      <c r="L143" s="2">
        <v>8</v>
      </c>
      <c r="M143" s="8">
        <v>51066.56</v>
      </c>
      <c r="N143" s="9"/>
    </row>
    <row r="144" spans="1:13" ht="11.25">
      <c r="A144" s="6" t="s">
        <v>137</v>
      </c>
      <c r="B144" s="2">
        <v>593</v>
      </c>
      <c r="C144" s="7">
        <v>42516</v>
      </c>
      <c r="D144" s="2" t="s">
        <v>29</v>
      </c>
      <c r="E144" s="7">
        <v>42460</v>
      </c>
      <c r="F144" s="7">
        <v>42517</v>
      </c>
      <c r="G144" s="7">
        <v>42509</v>
      </c>
      <c r="H144" s="2" t="s">
        <v>139</v>
      </c>
      <c r="I144" s="2">
        <v>0.01</v>
      </c>
      <c r="J144" s="2">
        <v>0</v>
      </c>
      <c r="K144" s="2">
        <v>0.01</v>
      </c>
      <c r="L144" s="2">
        <v>8</v>
      </c>
      <c r="M144" s="11">
        <v>0.08</v>
      </c>
    </row>
    <row r="145" spans="1:14" ht="11.25">
      <c r="A145" s="6" t="s">
        <v>137</v>
      </c>
      <c r="B145" s="2">
        <v>594</v>
      </c>
      <c r="C145" s="7">
        <v>42516</v>
      </c>
      <c r="D145" s="2" t="s">
        <v>38</v>
      </c>
      <c r="E145" s="7">
        <v>42460</v>
      </c>
      <c r="F145" s="7">
        <v>42517</v>
      </c>
      <c r="G145" s="7">
        <v>42509</v>
      </c>
      <c r="H145" s="2" t="s">
        <v>139</v>
      </c>
      <c r="I145" s="10">
        <v>1035.84</v>
      </c>
      <c r="J145" s="2">
        <v>186.79</v>
      </c>
      <c r="K145" s="2">
        <v>849.05</v>
      </c>
      <c r="L145" s="2">
        <v>8</v>
      </c>
      <c r="M145" s="8">
        <v>6792.4</v>
      </c>
      <c r="N145" s="9"/>
    </row>
    <row r="146" spans="1:14" ht="11.25">
      <c r="A146" s="6" t="s">
        <v>137</v>
      </c>
      <c r="B146" s="2">
        <v>595</v>
      </c>
      <c r="C146" s="7">
        <v>42516</v>
      </c>
      <c r="D146" s="2" t="s">
        <v>39</v>
      </c>
      <c r="E146" s="7">
        <v>42460</v>
      </c>
      <c r="F146" s="7">
        <v>42517</v>
      </c>
      <c r="G146" s="7">
        <v>42509</v>
      </c>
      <c r="H146" s="2" t="s">
        <v>139</v>
      </c>
      <c r="I146" s="10">
        <v>5144.11</v>
      </c>
      <c r="J146" s="2">
        <v>927.63</v>
      </c>
      <c r="K146" s="10">
        <v>4216.48</v>
      </c>
      <c r="L146" s="2">
        <v>8</v>
      </c>
      <c r="M146" s="8">
        <v>33731.84</v>
      </c>
      <c r="N146" s="9"/>
    </row>
    <row r="147" spans="1:13" ht="11.25">
      <c r="A147" s="6" t="s">
        <v>137</v>
      </c>
      <c r="B147" s="2">
        <v>596</v>
      </c>
      <c r="C147" s="7">
        <v>42516</v>
      </c>
      <c r="D147" s="2" t="s">
        <v>40</v>
      </c>
      <c r="E147" s="7">
        <v>42460</v>
      </c>
      <c r="F147" s="7">
        <v>42517</v>
      </c>
      <c r="G147" s="7">
        <v>42509</v>
      </c>
      <c r="H147" s="2" t="s">
        <v>139</v>
      </c>
      <c r="I147" s="2">
        <v>130.81</v>
      </c>
      <c r="J147" s="2">
        <v>12.79</v>
      </c>
      <c r="K147" s="2">
        <v>118.02</v>
      </c>
      <c r="L147" s="2">
        <v>8</v>
      </c>
      <c r="M147" s="11">
        <v>944.16</v>
      </c>
    </row>
    <row r="148" spans="1:14" ht="22.5">
      <c r="A148" s="6" t="s">
        <v>188</v>
      </c>
      <c r="B148" s="2">
        <v>348</v>
      </c>
      <c r="C148" s="7">
        <v>42479</v>
      </c>
      <c r="D148" s="2" t="s">
        <v>41</v>
      </c>
      <c r="E148" s="7">
        <v>42417</v>
      </c>
      <c r="F148" s="7">
        <v>42482</v>
      </c>
      <c r="G148" s="7">
        <v>42477</v>
      </c>
      <c r="H148" s="2" t="s">
        <v>139</v>
      </c>
      <c r="I148" s="10">
        <v>4932.84</v>
      </c>
      <c r="J148" s="2">
        <v>189.72</v>
      </c>
      <c r="K148" s="10">
        <v>4743.12</v>
      </c>
      <c r="L148" s="2">
        <v>5</v>
      </c>
      <c r="M148" s="8">
        <v>23715.6</v>
      </c>
      <c r="N148" s="9"/>
    </row>
    <row r="149" spans="1:14" ht="22.5">
      <c r="A149" s="6" t="s">
        <v>42</v>
      </c>
      <c r="B149" s="2">
        <v>621</v>
      </c>
      <c r="C149" s="7">
        <v>42517</v>
      </c>
      <c r="D149" s="2" t="str">
        <f>"1"</f>
        <v>1</v>
      </c>
      <c r="E149" s="7">
        <v>42483</v>
      </c>
      <c r="F149" s="7">
        <v>42517</v>
      </c>
      <c r="G149" s="7">
        <v>42513</v>
      </c>
      <c r="H149" s="2" t="s">
        <v>147</v>
      </c>
      <c r="I149" s="10">
        <v>2145</v>
      </c>
      <c r="J149" s="2">
        <v>195</v>
      </c>
      <c r="K149" s="10">
        <v>1950</v>
      </c>
      <c r="L149" s="2">
        <v>4</v>
      </c>
      <c r="M149" s="8">
        <v>7800</v>
      </c>
      <c r="N149" s="9"/>
    </row>
    <row r="150" spans="1:14" ht="11.25">
      <c r="A150" s="6" t="s">
        <v>142</v>
      </c>
      <c r="B150" s="2">
        <v>590</v>
      </c>
      <c r="C150" s="7">
        <v>42516</v>
      </c>
      <c r="D150" s="2" t="s">
        <v>43</v>
      </c>
      <c r="E150" s="7">
        <v>42492</v>
      </c>
      <c r="F150" s="7">
        <v>42517</v>
      </c>
      <c r="G150" s="7">
        <v>42513</v>
      </c>
      <c r="H150" s="2" t="s">
        <v>139</v>
      </c>
      <c r="I150" s="10">
        <v>6384.97</v>
      </c>
      <c r="J150" s="10">
        <v>1151.39</v>
      </c>
      <c r="K150" s="10">
        <v>5233.58</v>
      </c>
      <c r="L150" s="2">
        <v>4</v>
      </c>
      <c r="M150" s="8">
        <v>20934.32</v>
      </c>
      <c r="N150" s="9"/>
    </row>
    <row r="151" spans="1:14" ht="11.25">
      <c r="A151" s="6" t="s">
        <v>142</v>
      </c>
      <c r="B151" s="2">
        <v>585</v>
      </c>
      <c r="C151" s="7">
        <v>42516</v>
      </c>
      <c r="D151" s="2" t="s">
        <v>44</v>
      </c>
      <c r="E151" s="7">
        <v>42492</v>
      </c>
      <c r="F151" s="7">
        <v>42517</v>
      </c>
      <c r="G151" s="7">
        <v>42513</v>
      </c>
      <c r="H151" s="2" t="s">
        <v>139</v>
      </c>
      <c r="I151" s="2">
        <v>515.77</v>
      </c>
      <c r="J151" s="2">
        <v>93.01</v>
      </c>
      <c r="K151" s="2">
        <v>422.76</v>
      </c>
      <c r="L151" s="2">
        <v>4</v>
      </c>
      <c r="M151" s="8">
        <v>1691.04</v>
      </c>
      <c r="N151" s="9"/>
    </row>
    <row r="152" spans="1:14" ht="11.25">
      <c r="A152" s="6" t="s">
        <v>142</v>
      </c>
      <c r="B152" s="2">
        <v>583</v>
      </c>
      <c r="C152" s="7">
        <v>42516</v>
      </c>
      <c r="D152" s="2" t="s">
        <v>45</v>
      </c>
      <c r="E152" s="7">
        <v>42492</v>
      </c>
      <c r="F152" s="7">
        <v>42517</v>
      </c>
      <c r="G152" s="7">
        <v>42513</v>
      </c>
      <c r="H152" s="2" t="s">
        <v>139</v>
      </c>
      <c r="I152" s="2">
        <v>482.74</v>
      </c>
      <c r="J152" s="2">
        <v>87.05</v>
      </c>
      <c r="K152" s="2">
        <v>395.69</v>
      </c>
      <c r="L152" s="2">
        <v>4</v>
      </c>
      <c r="M152" s="8">
        <v>1582.76</v>
      </c>
      <c r="N152" s="9"/>
    </row>
    <row r="153" spans="1:14" ht="11.25">
      <c r="A153" s="6" t="s">
        <v>142</v>
      </c>
      <c r="B153" s="2">
        <v>584</v>
      </c>
      <c r="C153" s="7">
        <v>42516</v>
      </c>
      <c r="D153" s="2" t="s">
        <v>46</v>
      </c>
      <c r="E153" s="7">
        <v>42492</v>
      </c>
      <c r="F153" s="7">
        <v>42517</v>
      </c>
      <c r="G153" s="7">
        <v>42513</v>
      </c>
      <c r="H153" s="2" t="s">
        <v>139</v>
      </c>
      <c r="I153" s="2">
        <v>414.4</v>
      </c>
      <c r="J153" s="2">
        <v>74.73</v>
      </c>
      <c r="K153" s="2">
        <v>339.67</v>
      </c>
      <c r="L153" s="2">
        <v>4</v>
      </c>
      <c r="M153" s="8">
        <v>1358.68</v>
      </c>
      <c r="N153" s="9"/>
    </row>
    <row r="154" spans="1:14" ht="11.25">
      <c r="A154" s="6" t="s">
        <v>142</v>
      </c>
      <c r="B154" s="2">
        <v>582</v>
      </c>
      <c r="C154" s="7">
        <v>42516</v>
      </c>
      <c r="D154" s="2" t="s">
        <v>47</v>
      </c>
      <c r="E154" s="7">
        <v>42492</v>
      </c>
      <c r="F154" s="7">
        <v>42517</v>
      </c>
      <c r="G154" s="7">
        <v>42513</v>
      </c>
      <c r="H154" s="2" t="s">
        <v>139</v>
      </c>
      <c r="I154" s="2">
        <v>575.05</v>
      </c>
      <c r="J154" s="2">
        <v>103.7</v>
      </c>
      <c r="K154" s="2">
        <v>471.35</v>
      </c>
      <c r="L154" s="2">
        <v>4</v>
      </c>
      <c r="M154" s="8">
        <v>1885.4</v>
      </c>
      <c r="N154" s="9"/>
    </row>
    <row r="155" spans="1:14" ht="11.25">
      <c r="A155" s="6" t="s">
        <v>142</v>
      </c>
      <c r="B155" s="2">
        <v>589</v>
      </c>
      <c r="C155" s="7">
        <v>42516</v>
      </c>
      <c r="D155" s="2" t="s">
        <v>48</v>
      </c>
      <c r="E155" s="7">
        <v>42492</v>
      </c>
      <c r="F155" s="7">
        <v>42517</v>
      </c>
      <c r="G155" s="7">
        <v>42513</v>
      </c>
      <c r="H155" s="2" t="s">
        <v>139</v>
      </c>
      <c r="I155" s="2">
        <v>451.18</v>
      </c>
      <c r="J155" s="2">
        <v>81.36</v>
      </c>
      <c r="K155" s="2">
        <v>369.82</v>
      </c>
      <c r="L155" s="2">
        <v>4</v>
      </c>
      <c r="M155" s="8">
        <v>1479.28</v>
      </c>
      <c r="N155" s="9"/>
    </row>
    <row r="156" spans="1:13" ht="11.25">
      <c r="A156" s="6" t="s">
        <v>142</v>
      </c>
      <c r="B156" s="2">
        <v>587</v>
      </c>
      <c r="C156" s="7">
        <v>42516</v>
      </c>
      <c r="D156" s="2" t="s">
        <v>49</v>
      </c>
      <c r="E156" s="7">
        <v>42492</v>
      </c>
      <c r="F156" s="7">
        <v>42517</v>
      </c>
      <c r="G156" s="7">
        <v>42513</v>
      </c>
      <c r="H156" s="2" t="s">
        <v>139</v>
      </c>
      <c r="I156" s="2">
        <v>97.91</v>
      </c>
      <c r="J156" s="2">
        <v>17.66</v>
      </c>
      <c r="K156" s="2">
        <v>80.25</v>
      </c>
      <c r="L156" s="2">
        <v>4</v>
      </c>
      <c r="M156" s="11">
        <v>321</v>
      </c>
    </row>
    <row r="157" spans="1:13" ht="11.25">
      <c r="A157" s="6" t="s">
        <v>142</v>
      </c>
      <c r="B157" s="2">
        <v>586</v>
      </c>
      <c r="C157" s="7">
        <v>42516</v>
      </c>
      <c r="D157" s="2" t="s">
        <v>50</v>
      </c>
      <c r="E157" s="7">
        <v>42492</v>
      </c>
      <c r="F157" s="7">
        <v>42517</v>
      </c>
      <c r="G157" s="7">
        <v>42513</v>
      </c>
      <c r="H157" s="2" t="s">
        <v>139</v>
      </c>
      <c r="I157" s="2">
        <v>107.18</v>
      </c>
      <c r="J157" s="2">
        <v>19.33</v>
      </c>
      <c r="K157" s="2">
        <v>87.85</v>
      </c>
      <c r="L157" s="2">
        <v>4</v>
      </c>
      <c r="M157" s="11">
        <v>351.4</v>
      </c>
    </row>
    <row r="158" spans="1:14" ht="11.25">
      <c r="A158" s="6" t="s">
        <v>142</v>
      </c>
      <c r="B158" s="2">
        <v>588</v>
      </c>
      <c r="C158" s="7">
        <v>42516</v>
      </c>
      <c r="D158" s="2" t="s">
        <v>51</v>
      </c>
      <c r="E158" s="7">
        <v>42492</v>
      </c>
      <c r="F158" s="7">
        <v>42517</v>
      </c>
      <c r="G158" s="7">
        <v>42513</v>
      </c>
      <c r="H158" s="2" t="s">
        <v>139</v>
      </c>
      <c r="I158" s="2">
        <v>371.27</v>
      </c>
      <c r="J158" s="2">
        <v>66.95</v>
      </c>
      <c r="K158" s="2">
        <v>304.32</v>
      </c>
      <c r="L158" s="2">
        <v>4</v>
      </c>
      <c r="M158" s="8">
        <v>1217.28</v>
      </c>
      <c r="N158" s="9"/>
    </row>
    <row r="159" spans="1:14" ht="11.25">
      <c r="A159" s="6" t="s">
        <v>142</v>
      </c>
      <c r="B159" s="2">
        <v>580</v>
      </c>
      <c r="C159" s="7">
        <v>42516</v>
      </c>
      <c r="D159" s="2" t="s">
        <v>52</v>
      </c>
      <c r="E159" s="7">
        <v>42492</v>
      </c>
      <c r="F159" s="7">
        <v>42517</v>
      </c>
      <c r="G159" s="7">
        <v>42513</v>
      </c>
      <c r="H159" s="2" t="s">
        <v>139</v>
      </c>
      <c r="I159" s="2">
        <v>547.16</v>
      </c>
      <c r="J159" s="2">
        <v>98.67</v>
      </c>
      <c r="K159" s="2">
        <v>448.49</v>
      </c>
      <c r="L159" s="2">
        <v>4</v>
      </c>
      <c r="M159" s="8">
        <v>1793.96</v>
      </c>
      <c r="N159" s="9"/>
    </row>
    <row r="160" spans="1:14" ht="11.25">
      <c r="A160" s="6" t="s">
        <v>142</v>
      </c>
      <c r="B160" s="2">
        <v>590</v>
      </c>
      <c r="C160" s="7">
        <v>42516</v>
      </c>
      <c r="D160" s="2" t="s">
        <v>43</v>
      </c>
      <c r="E160" s="7">
        <v>42492</v>
      </c>
      <c r="F160" s="7">
        <v>42517</v>
      </c>
      <c r="G160" s="7">
        <v>42513</v>
      </c>
      <c r="H160" s="2" t="s">
        <v>139</v>
      </c>
      <c r="I160" s="2">
        <v>276.19</v>
      </c>
      <c r="J160" s="2">
        <v>0</v>
      </c>
      <c r="K160" s="2">
        <v>276.19</v>
      </c>
      <c r="L160" s="2">
        <v>4</v>
      </c>
      <c r="M160" s="8">
        <v>1104.76</v>
      </c>
      <c r="N160" s="9"/>
    </row>
    <row r="161" spans="1:13" ht="11.25">
      <c r="A161" s="6" t="s">
        <v>142</v>
      </c>
      <c r="B161" s="2">
        <v>581</v>
      </c>
      <c r="C161" s="7">
        <v>42516</v>
      </c>
      <c r="D161" s="2" t="s">
        <v>53</v>
      </c>
      <c r="E161" s="7">
        <v>42492</v>
      </c>
      <c r="F161" s="7">
        <v>42517</v>
      </c>
      <c r="G161" s="7">
        <v>42513</v>
      </c>
      <c r="H161" s="2" t="s">
        <v>139</v>
      </c>
      <c r="I161" s="2">
        <v>283.6</v>
      </c>
      <c r="J161" s="2">
        <v>51.14</v>
      </c>
      <c r="K161" s="2">
        <v>232.46</v>
      </c>
      <c r="L161" s="2">
        <v>4</v>
      </c>
      <c r="M161" s="11">
        <v>929.84</v>
      </c>
    </row>
    <row r="162" spans="1:14" ht="11.25">
      <c r="A162" s="6" t="s">
        <v>207</v>
      </c>
      <c r="B162" s="2">
        <v>547</v>
      </c>
      <c r="C162" s="7">
        <v>42494</v>
      </c>
      <c r="D162" s="2" t="s">
        <v>54</v>
      </c>
      <c r="E162" s="7">
        <v>42460</v>
      </c>
      <c r="F162" s="7">
        <v>42494</v>
      </c>
      <c r="G162" s="7">
        <v>42490</v>
      </c>
      <c r="H162" s="2" t="s">
        <v>139</v>
      </c>
      <c r="I162" s="2">
        <v>302.72</v>
      </c>
      <c r="J162" s="2">
        <v>0</v>
      </c>
      <c r="K162" s="2">
        <v>302.72</v>
      </c>
      <c r="L162" s="2">
        <v>4</v>
      </c>
      <c r="M162" s="8">
        <v>1210.88</v>
      </c>
      <c r="N162" s="9"/>
    </row>
    <row r="163" spans="1:13" ht="11.25">
      <c r="A163" s="6" t="s">
        <v>142</v>
      </c>
      <c r="B163" s="2">
        <v>432</v>
      </c>
      <c r="C163" s="7">
        <v>42481</v>
      </c>
      <c r="D163" s="2" t="s">
        <v>55</v>
      </c>
      <c r="E163" s="7">
        <v>42461</v>
      </c>
      <c r="F163" s="7">
        <v>42482</v>
      </c>
      <c r="G163" s="7">
        <v>42481</v>
      </c>
      <c r="H163" s="2" t="s">
        <v>139</v>
      </c>
      <c r="I163" s="2">
        <v>441.03</v>
      </c>
      <c r="J163" s="2">
        <v>79.53</v>
      </c>
      <c r="K163" s="2">
        <v>361.5</v>
      </c>
      <c r="L163" s="2">
        <v>1</v>
      </c>
      <c r="M163" s="11">
        <v>361.5</v>
      </c>
    </row>
    <row r="164" spans="1:13" ht="11.25">
      <c r="A164" s="6" t="s">
        <v>142</v>
      </c>
      <c r="B164" s="2">
        <v>424</v>
      </c>
      <c r="C164" s="7">
        <v>42481</v>
      </c>
      <c r="D164" s="2" t="s">
        <v>56</v>
      </c>
      <c r="E164" s="7">
        <v>42461</v>
      </c>
      <c r="F164" s="7">
        <v>42482</v>
      </c>
      <c r="G164" s="7">
        <v>42481</v>
      </c>
      <c r="H164" s="2" t="s">
        <v>139</v>
      </c>
      <c r="I164" s="2">
        <v>370.81</v>
      </c>
      <c r="J164" s="2">
        <v>66.87</v>
      </c>
      <c r="K164" s="2">
        <v>303.94</v>
      </c>
      <c r="L164" s="2">
        <v>1</v>
      </c>
      <c r="M164" s="11">
        <v>303.94</v>
      </c>
    </row>
    <row r="165" spans="1:13" ht="11.25">
      <c r="A165" s="6" t="s">
        <v>142</v>
      </c>
      <c r="B165" s="2">
        <v>431</v>
      </c>
      <c r="C165" s="7">
        <v>42481</v>
      </c>
      <c r="D165" s="2" t="s">
        <v>57</v>
      </c>
      <c r="E165" s="7">
        <v>42461</v>
      </c>
      <c r="F165" s="7">
        <v>42482</v>
      </c>
      <c r="G165" s="7">
        <v>42481</v>
      </c>
      <c r="H165" s="2" t="s">
        <v>139</v>
      </c>
      <c r="I165" s="2">
        <v>495.78</v>
      </c>
      <c r="J165" s="2">
        <v>89.4</v>
      </c>
      <c r="K165" s="2">
        <v>406.38</v>
      </c>
      <c r="L165" s="2">
        <v>1</v>
      </c>
      <c r="M165" s="11">
        <v>406.38</v>
      </c>
    </row>
    <row r="166" spans="1:13" ht="11.25">
      <c r="A166" s="6" t="s">
        <v>142</v>
      </c>
      <c r="B166" s="2">
        <v>425</v>
      </c>
      <c r="C166" s="7">
        <v>42481</v>
      </c>
      <c r="D166" s="2" t="s">
        <v>58</v>
      </c>
      <c r="E166" s="7">
        <v>42461</v>
      </c>
      <c r="F166" s="7">
        <v>42482</v>
      </c>
      <c r="G166" s="7">
        <v>42481</v>
      </c>
      <c r="H166" s="2" t="s">
        <v>139</v>
      </c>
      <c r="I166" s="2">
        <v>715.53</v>
      </c>
      <c r="J166" s="2">
        <v>129.03</v>
      </c>
      <c r="K166" s="2">
        <v>586.5</v>
      </c>
      <c r="L166" s="2">
        <v>1</v>
      </c>
      <c r="M166" s="11">
        <v>586.5</v>
      </c>
    </row>
    <row r="167" spans="1:14" ht="11.25">
      <c r="A167" s="6" t="s">
        <v>142</v>
      </c>
      <c r="B167" s="2">
        <v>433</v>
      </c>
      <c r="C167" s="7">
        <v>42481</v>
      </c>
      <c r="D167" s="2" t="s">
        <v>59</v>
      </c>
      <c r="E167" s="7">
        <v>42461</v>
      </c>
      <c r="F167" s="7">
        <v>42482</v>
      </c>
      <c r="G167" s="7">
        <v>42481</v>
      </c>
      <c r="H167" s="2" t="s">
        <v>139</v>
      </c>
      <c r="I167" s="10">
        <v>7498.71</v>
      </c>
      <c r="J167" s="10">
        <v>1352.23</v>
      </c>
      <c r="K167" s="10">
        <v>6146.48</v>
      </c>
      <c r="L167" s="2">
        <v>1</v>
      </c>
      <c r="M167" s="8">
        <v>6146.48</v>
      </c>
      <c r="N167" s="9"/>
    </row>
    <row r="168" spans="1:13" ht="11.25">
      <c r="A168" s="6" t="s">
        <v>142</v>
      </c>
      <c r="B168" s="2">
        <v>430</v>
      </c>
      <c r="C168" s="7">
        <v>42481</v>
      </c>
      <c r="D168" s="2" t="s">
        <v>60</v>
      </c>
      <c r="E168" s="7">
        <v>42461</v>
      </c>
      <c r="F168" s="7">
        <v>42482</v>
      </c>
      <c r="G168" s="7">
        <v>42481</v>
      </c>
      <c r="H168" s="2" t="s">
        <v>139</v>
      </c>
      <c r="I168" s="2">
        <v>88.27</v>
      </c>
      <c r="J168" s="2">
        <v>15.92</v>
      </c>
      <c r="K168" s="2">
        <v>72.35</v>
      </c>
      <c r="L168" s="2">
        <v>1</v>
      </c>
      <c r="M168" s="11">
        <v>72.35</v>
      </c>
    </row>
    <row r="169" spans="1:13" ht="11.25">
      <c r="A169" s="6" t="s">
        <v>142</v>
      </c>
      <c r="B169" s="2">
        <v>433</v>
      </c>
      <c r="C169" s="7">
        <v>42481</v>
      </c>
      <c r="D169" s="2" t="s">
        <v>59</v>
      </c>
      <c r="E169" s="7">
        <v>42461</v>
      </c>
      <c r="F169" s="7">
        <v>42482</v>
      </c>
      <c r="G169" s="7">
        <v>42481</v>
      </c>
      <c r="H169" s="2" t="s">
        <v>139</v>
      </c>
      <c r="I169" s="2">
        <v>216.59</v>
      </c>
      <c r="J169" s="2">
        <v>0</v>
      </c>
      <c r="K169" s="2">
        <v>216.59</v>
      </c>
      <c r="L169" s="2">
        <v>1</v>
      </c>
      <c r="M169" s="11">
        <v>216.59</v>
      </c>
    </row>
    <row r="170" spans="1:13" ht="11.25">
      <c r="A170" s="6" t="s">
        <v>142</v>
      </c>
      <c r="B170" s="2">
        <v>427</v>
      </c>
      <c r="C170" s="7">
        <v>42481</v>
      </c>
      <c r="D170" s="2" t="s">
        <v>61</v>
      </c>
      <c r="E170" s="7">
        <v>42461</v>
      </c>
      <c r="F170" s="7">
        <v>42482</v>
      </c>
      <c r="G170" s="7">
        <v>42481</v>
      </c>
      <c r="H170" s="2" t="s">
        <v>139</v>
      </c>
      <c r="I170" s="2">
        <v>529.09</v>
      </c>
      <c r="J170" s="2">
        <v>95.41</v>
      </c>
      <c r="K170" s="2">
        <v>433.68</v>
      </c>
      <c r="L170" s="2">
        <v>1</v>
      </c>
      <c r="M170" s="11">
        <v>433.68</v>
      </c>
    </row>
    <row r="171" spans="1:13" ht="11.25">
      <c r="A171" s="6" t="s">
        <v>142</v>
      </c>
      <c r="B171" s="2">
        <v>423</v>
      </c>
      <c r="C171" s="7">
        <v>42481</v>
      </c>
      <c r="D171" s="2" t="s">
        <v>62</v>
      </c>
      <c r="E171" s="7">
        <v>42461</v>
      </c>
      <c r="F171" s="7">
        <v>42482</v>
      </c>
      <c r="G171" s="7">
        <v>42481</v>
      </c>
      <c r="H171" s="2" t="s">
        <v>139</v>
      </c>
      <c r="I171" s="2">
        <v>670.23</v>
      </c>
      <c r="J171" s="2">
        <v>120.86</v>
      </c>
      <c r="K171" s="2">
        <v>549.37</v>
      </c>
      <c r="L171" s="2">
        <v>1</v>
      </c>
      <c r="M171" s="11">
        <v>549.37</v>
      </c>
    </row>
    <row r="172" spans="1:13" ht="11.25">
      <c r="A172" s="6" t="s">
        <v>142</v>
      </c>
      <c r="B172" s="2">
        <v>426</v>
      </c>
      <c r="C172" s="7">
        <v>42481</v>
      </c>
      <c r="D172" s="2" t="s">
        <v>63</v>
      </c>
      <c r="E172" s="7">
        <v>42461</v>
      </c>
      <c r="F172" s="7">
        <v>42482</v>
      </c>
      <c r="G172" s="7">
        <v>42481</v>
      </c>
      <c r="H172" s="2" t="s">
        <v>139</v>
      </c>
      <c r="I172" s="2">
        <v>644.9</v>
      </c>
      <c r="J172" s="2">
        <v>116.29</v>
      </c>
      <c r="K172" s="2">
        <v>528.61</v>
      </c>
      <c r="L172" s="2">
        <v>1</v>
      </c>
      <c r="M172" s="11">
        <v>528.61</v>
      </c>
    </row>
    <row r="173" spans="1:13" ht="11.25">
      <c r="A173" s="6" t="s">
        <v>142</v>
      </c>
      <c r="B173" s="2">
        <v>429</v>
      </c>
      <c r="C173" s="7">
        <v>42481</v>
      </c>
      <c r="D173" s="2" t="s">
        <v>64</v>
      </c>
      <c r="E173" s="7">
        <v>42461</v>
      </c>
      <c r="F173" s="7">
        <v>42482</v>
      </c>
      <c r="G173" s="7">
        <v>42481</v>
      </c>
      <c r="H173" s="2" t="s">
        <v>139</v>
      </c>
      <c r="I173" s="2">
        <v>279.17</v>
      </c>
      <c r="J173" s="2">
        <v>50.34</v>
      </c>
      <c r="K173" s="2">
        <v>228.83</v>
      </c>
      <c r="L173" s="2">
        <v>1</v>
      </c>
      <c r="M173" s="11">
        <v>228.83</v>
      </c>
    </row>
    <row r="174" spans="1:13" ht="11.25">
      <c r="A174" s="6" t="s">
        <v>142</v>
      </c>
      <c r="B174" s="2">
        <v>428</v>
      </c>
      <c r="C174" s="7">
        <v>42481</v>
      </c>
      <c r="D174" s="2" t="s">
        <v>65</v>
      </c>
      <c r="E174" s="7">
        <v>42461</v>
      </c>
      <c r="F174" s="7">
        <v>42482</v>
      </c>
      <c r="G174" s="7">
        <v>42481</v>
      </c>
      <c r="H174" s="2" t="s">
        <v>139</v>
      </c>
      <c r="I174" s="2">
        <v>875.68</v>
      </c>
      <c r="J174" s="2">
        <v>157.91</v>
      </c>
      <c r="K174" s="2">
        <v>717.77</v>
      </c>
      <c r="L174" s="2">
        <v>1</v>
      </c>
      <c r="M174" s="11">
        <v>717.77</v>
      </c>
    </row>
    <row r="175" spans="1:13" ht="11.25">
      <c r="A175" s="6" t="s">
        <v>66</v>
      </c>
      <c r="B175" s="2">
        <v>422</v>
      </c>
      <c r="C175" s="7">
        <v>42481</v>
      </c>
      <c r="D175" s="2" t="s">
        <v>67</v>
      </c>
      <c r="E175" s="7">
        <v>42451</v>
      </c>
      <c r="F175" s="7">
        <v>42482</v>
      </c>
      <c r="G175" s="7">
        <v>42482</v>
      </c>
      <c r="H175" s="2" t="s">
        <v>147</v>
      </c>
      <c r="I175" s="10">
        <v>1634.8</v>
      </c>
      <c r="J175" s="2">
        <v>294.8</v>
      </c>
      <c r="K175" s="10">
        <v>1340</v>
      </c>
      <c r="L175" s="2">
        <v>0</v>
      </c>
      <c r="M175" s="11">
        <v>0</v>
      </c>
    </row>
    <row r="176" spans="1:13" ht="11.25">
      <c r="A176" s="6" t="s">
        <v>68</v>
      </c>
      <c r="B176" s="2">
        <v>622</v>
      </c>
      <c r="C176" s="7">
        <v>42517</v>
      </c>
      <c r="D176" s="2" t="str">
        <f>"07"</f>
        <v>07</v>
      </c>
      <c r="E176" s="7">
        <v>42487</v>
      </c>
      <c r="F176" s="7">
        <v>42517</v>
      </c>
      <c r="G176" s="7">
        <v>42517</v>
      </c>
      <c r="H176" s="2" t="s">
        <v>139</v>
      </c>
      <c r="I176" s="10">
        <v>4656.5</v>
      </c>
      <c r="J176" s="2">
        <v>0</v>
      </c>
      <c r="K176" s="10">
        <v>4656.5</v>
      </c>
      <c r="L176" s="2">
        <v>0</v>
      </c>
      <c r="M176" s="11">
        <v>0</v>
      </c>
    </row>
    <row r="177" spans="1:13" ht="11.25">
      <c r="A177" s="6" t="s">
        <v>137</v>
      </c>
      <c r="B177" s="2">
        <v>309</v>
      </c>
      <c r="C177" s="7">
        <v>42476</v>
      </c>
      <c r="D177" s="2" t="s">
        <v>69</v>
      </c>
      <c r="E177" s="7">
        <v>42114</v>
      </c>
      <c r="F177" s="7">
        <v>42482</v>
      </c>
      <c r="G177" s="7">
        <v>42482</v>
      </c>
      <c r="H177" s="2" t="s">
        <v>139</v>
      </c>
      <c r="I177" s="2">
        <v>28.1</v>
      </c>
      <c r="J177" s="2">
        <v>-6.45</v>
      </c>
      <c r="K177" s="2">
        <v>34.55</v>
      </c>
      <c r="L177" s="2">
        <v>0</v>
      </c>
      <c r="M177" s="11">
        <v>0</v>
      </c>
    </row>
    <row r="178" spans="1:13" ht="33.75">
      <c r="A178" s="6" t="s">
        <v>70</v>
      </c>
      <c r="B178" s="2">
        <v>359</v>
      </c>
      <c r="C178" s="7">
        <v>42480</v>
      </c>
      <c r="D178" s="2" t="s">
        <v>71</v>
      </c>
      <c r="E178" s="7">
        <v>42422</v>
      </c>
      <c r="F178" s="7">
        <v>42482</v>
      </c>
      <c r="G178" s="7">
        <v>42483</v>
      </c>
      <c r="H178" s="2" t="s">
        <v>139</v>
      </c>
      <c r="I178" s="2">
        <v>936</v>
      </c>
      <c r="J178" s="2">
        <v>36</v>
      </c>
      <c r="K178" s="2">
        <v>900</v>
      </c>
      <c r="L178" s="2">
        <v>-1</v>
      </c>
      <c r="M178" s="11">
        <v>-900</v>
      </c>
    </row>
    <row r="179" spans="1:13" ht="11.25">
      <c r="A179" s="6" t="s">
        <v>207</v>
      </c>
      <c r="B179" s="2">
        <v>551</v>
      </c>
      <c r="C179" s="7">
        <v>42494</v>
      </c>
      <c r="D179" s="2" t="s">
        <v>72</v>
      </c>
      <c r="E179" s="7">
        <v>42460</v>
      </c>
      <c r="F179" s="7">
        <v>42494</v>
      </c>
      <c r="G179" s="7">
        <v>42495</v>
      </c>
      <c r="H179" s="2" t="s">
        <v>139</v>
      </c>
      <c r="I179" s="2">
        <v>118</v>
      </c>
      <c r="J179" s="2">
        <v>0</v>
      </c>
      <c r="K179" s="2">
        <v>118</v>
      </c>
      <c r="L179" s="2">
        <v>-1</v>
      </c>
      <c r="M179" s="11">
        <v>-118</v>
      </c>
    </row>
    <row r="180" spans="1:13" ht="11.25">
      <c r="A180" s="6" t="s">
        <v>207</v>
      </c>
      <c r="B180" s="2">
        <v>548</v>
      </c>
      <c r="C180" s="7">
        <v>42494</v>
      </c>
      <c r="D180" s="2" t="s">
        <v>73</v>
      </c>
      <c r="E180" s="7">
        <v>42460</v>
      </c>
      <c r="F180" s="7">
        <v>42494</v>
      </c>
      <c r="G180" s="7">
        <v>42495</v>
      </c>
      <c r="H180" s="2" t="s">
        <v>139</v>
      </c>
      <c r="I180" s="2">
        <v>106</v>
      </c>
      <c r="J180" s="2">
        <v>0</v>
      </c>
      <c r="K180" s="2">
        <v>106</v>
      </c>
      <c r="L180" s="2">
        <v>-1</v>
      </c>
      <c r="M180" s="11">
        <v>-106</v>
      </c>
    </row>
    <row r="181" spans="1:14" ht="11.25">
      <c r="A181" s="6" t="s">
        <v>206</v>
      </c>
      <c r="B181" s="2">
        <v>618</v>
      </c>
      <c r="C181" s="7">
        <v>42517</v>
      </c>
      <c r="D181" s="2" t="str">
        <f>"16024"</f>
        <v>16024</v>
      </c>
      <c r="E181" s="7">
        <v>42490</v>
      </c>
      <c r="F181" s="7">
        <v>42517</v>
      </c>
      <c r="G181" s="7">
        <v>42520</v>
      </c>
      <c r="H181" s="2" t="s">
        <v>139</v>
      </c>
      <c r="I181" s="10">
        <v>1604.51</v>
      </c>
      <c r="J181" s="2">
        <v>289.34</v>
      </c>
      <c r="K181" s="10">
        <v>1315.17</v>
      </c>
      <c r="L181" s="2">
        <v>-3</v>
      </c>
      <c r="M181" s="8">
        <v>-3945.51</v>
      </c>
      <c r="N181" s="9"/>
    </row>
    <row r="182" spans="1:14" ht="11.25">
      <c r="A182" s="6" t="s">
        <v>159</v>
      </c>
      <c r="B182" s="2">
        <v>617</v>
      </c>
      <c r="C182" s="7">
        <v>42517</v>
      </c>
      <c r="D182" s="2" t="str">
        <f>"0001112756"</f>
        <v>0001112756</v>
      </c>
      <c r="E182" s="7">
        <v>42490</v>
      </c>
      <c r="F182" s="7">
        <v>42517</v>
      </c>
      <c r="G182" s="7">
        <v>42520</v>
      </c>
      <c r="H182" s="2" t="s">
        <v>139</v>
      </c>
      <c r="I182" s="10">
        <v>1999.8</v>
      </c>
      <c r="J182" s="2">
        <v>0</v>
      </c>
      <c r="K182" s="10">
        <v>1999.8</v>
      </c>
      <c r="L182" s="2">
        <v>-3</v>
      </c>
      <c r="M182" s="8">
        <v>-5999.4</v>
      </c>
      <c r="N182" s="9"/>
    </row>
    <row r="183" spans="1:14" ht="11.25">
      <c r="A183" s="6" t="s">
        <v>159</v>
      </c>
      <c r="B183" s="2">
        <v>617</v>
      </c>
      <c r="C183" s="7">
        <v>42517</v>
      </c>
      <c r="D183" s="2" t="str">
        <f>"0001112405"</f>
        <v>0001112405</v>
      </c>
      <c r="E183" s="7">
        <v>42490</v>
      </c>
      <c r="F183" s="7">
        <v>42517</v>
      </c>
      <c r="G183" s="7">
        <v>42520</v>
      </c>
      <c r="H183" s="2" t="s">
        <v>139</v>
      </c>
      <c r="I183" s="2">
        <v>414.85</v>
      </c>
      <c r="J183" s="2">
        <v>0</v>
      </c>
      <c r="K183" s="2">
        <v>414.85</v>
      </c>
      <c r="L183" s="2">
        <v>-3</v>
      </c>
      <c r="M183" s="8">
        <v>-1244.55</v>
      </c>
      <c r="N183" s="9"/>
    </row>
    <row r="184" spans="1:14" ht="11.25">
      <c r="A184" s="6" t="s">
        <v>2</v>
      </c>
      <c r="B184" s="2">
        <v>606</v>
      </c>
      <c r="C184" s="7">
        <v>42517</v>
      </c>
      <c r="D184" s="2" t="s">
        <v>74</v>
      </c>
      <c r="E184" s="7">
        <v>42468</v>
      </c>
      <c r="F184" s="7">
        <v>42517</v>
      </c>
      <c r="G184" s="7">
        <v>42521</v>
      </c>
      <c r="H184" s="2" t="s">
        <v>139</v>
      </c>
      <c r="I184" s="10">
        <v>2623</v>
      </c>
      <c r="J184" s="2">
        <v>473</v>
      </c>
      <c r="K184" s="10">
        <v>2150</v>
      </c>
      <c r="L184" s="2">
        <v>-4</v>
      </c>
      <c r="M184" s="8">
        <v>-8600</v>
      </c>
      <c r="N184" s="9"/>
    </row>
    <row r="185" spans="1:14" ht="11.25">
      <c r="A185" s="6" t="s">
        <v>159</v>
      </c>
      <c r="B185" s="2">
        <v>855</v>
      </c>
      <c r="C185" s="7">
        <v>42545</v>
      </c>
      <c r="D185" s="2" t="str">
        <f>"0001116194"</f>
        <v>0001116194</v>
      </c>
      <c r="E185" s="7">
        <v>42521</v>
      </c>
      <c r="F185" s="7">
        <v>42545</v>
      </c>
      <c r="G185" s="7">
        <v>42551</v>
      </c>
      <c r="H185" s="2" t="s">
        <v>139</v>
      </c>
      <c r="I185" s="2">
        <v>511.7</v>
      </c>
      <c r="J185" s="2">
        <v>0</v>
      </c>
      <c r="K185" s="2">
        <v>511.7</v>
      </c>
      <c r="L185" s="2">
        <v>-6</v>
      </c>
      <c r="M185" s="8">
        <v>-3070.2</v>
      </c>
      <c r="N185" s="9"/>
    </row>
    <row r="186" spans="1:14" ht="11.25">
      <c r="A186" s="6" t="s">
        <v>159</v>
      </c>
      <c r="B186" s="2">
        <v>854</v>
      </c>
      <c r="C186" s="7">
        <v>42545</v>
      </c>
      <c r="D186" s="2" t="str">
        <f>"0001116525"</f>
        <v>0001116525</v>
      </c>
      <c r="E186" s="7">
        <v>42521</v>
      </c>
      <c r="F186" s="7">
        <v>42545</v>
      </c>
      <c r="G186" s="7">
        <v>42551</v>
      </c>
      <c r="H186" s="2" t="s">
        <v>139</v>
      </c>
      <c r="I186" s="10">
        <v>1049.4</v>
      </c>
      <c r="J186" s="2">
        <v>0</v>
      </c>
      <c r="K186" s="10">
        <v>1049.4</v>
      </c>
      <c r="L186" s="2">
        <v>-6</v>
      </c>
      <c r="M186" s="8">
        <v>-6296.4</v>
      </c>
      <c r="N186" s="9"/>
    </row>
    <row r="187" spans="1:14" ht="11.25">
      <c r="A187" s="6" t="s">
        <v>159</v>
      </c>
      <c r="B187" s="2">
        <v>405</v>
      </c>
      <c r="C187" s="7">
        <v>42481</v>
      </c>
      <c r="D187" s="2" t="str">
        <f>"0002106866"</f>
        <v>0002106866</v>
      </c>
      <c r="E187" s="7">
        <v>42429</v>
      </c>
      <c r="F187" s="7">
        <v>42482</v>
      </c>
      <c r="G187" s="7">
        <v>42489</v>
      </c>
      <c r="H187" s="2" t="s">
        <v>139</v>
      </c>
      <c r="I187" s="2">
        <v>574.62</v>
      </c>
      <c r="J187" s="2">
        <v>103.62</v>
      </c>
      <c r="K187" s="2">
        <v>471</v>
      </c>
      <c r="L187" s="2">
        <v>-7</v>
      </c>
      <c r="M187" s="8">
        <v>-3297</v>
      </c>
      <c r="N187" s="9"/>
    </row>
    <row r="188" spans="1:14" ht="11.25">
      <c r="A188" s="6" t="s">
        <v>75</v>
      </c>
      <c r="B188" s="2">
        <v>619</v>
      </c>
      <c r="C188" s="7">
        <v>42517</v>
      </c>
      <c r="D188" s="2" t="str">
        <f>"0031072342"</f>
        <v>0031072342</v>
      </c>
      <c r="E188" s="7">
        <v>42490</v>
      </c>
      <c r="F188" s="7">
        <v>42517</v>
      </c>
      <c r="G188" s="7">
        <v>42524</v>
      </c>
      <c r="H188" s="2" t="s">
        <v>147</v>
      </c>
      <c r="I188" s="2">
        <v>204.96</v>
      </c>
      <c r="J188" s="2">
        <v>36.96</v>
      </c>
      <c r="K188" s="2">
        <v>168</v>
      </c>
      <c r="L188" s="2">
        <v>-7</v>
      </c>
      <c r="M188" s="8">
        <v>-1176</v>
      </c>
      <c r="N188" s="9"/>
    </row>
    <row r="189" spans="1:14" ht="11.25">
      <c r="A189" s="6" t="s">
        <v>206</v>
      </c>
      <c r="B189" s="2">
        <v>437</v>
      </c>
      <c r="C189" s="7">
        <v>42481</v>
      </c>
      <c r="D189" s="2" t="str">
        <f>"16009"</f>
        <v>16009</v>
      </c>
      <c r="E189" s="7">
        <v>42460</v>
      </c>
      <c r="F189" s="7">
        <v>42482</v>
      </c>
      <c r="G189" s="7">
        <v>42490</v>
      </c>
      <c r="H189" s="2" t="s">
        <v>139</v>
      </c>
      <c r="I189" s="10">
        <v>3711.81</v>
      </c>
      <c r="J189" s="2">
        <v>669.34</v>
      </c>
      <c r="K189" s="10">
        <v>3042.47</v>
      </c>
      <c r="L189" s="2">
        <v>-8</v>
      </c>
      <c r="M189" s="8">
        <v>-24339.76</v>
      </c>
      <c r="N189" s="9"/>
    </row>
    <row r="190" spans="1:14" ht="11.25">
      <c r="A190" s="6" t="s">
        <v>159</v>
      </c>
      <c r="B190" s="2">
        <v>438</v>
      </c>
      <c r="C190" s="7">
        <v>42481</v>
      </c>
      <c r="D190" s="2" t="str">
        <f>"0001109411"</f>
        <v>0001109411</v>
      </c>
      <c r="E190" s="7">
        <v>42460</v>
      </c>
      <c r="F190" s="7">
        <v>42482</v>
      </c>
      <c r="G190" s="7">
        <v>42490</v>
      </c>
      <c r="H190" s="2" t="s">
        <v>139</v>
      </c>
      <c r="I190" s="2">
        <v>373.15</v>
      </c>
      <c r="J190" s="2">
        <v>0</v>
      </c>
      <c r="K190" s="2">
        <v>373.15</v>
      </c>
      <c r="L190" s="2">
        <v>-8</v>
      </c>
      <c r="M190" s="8">
        <v>-2985.2</v>
      </c>
      <c r="N190" s="9"/>
    </row>
    <row r="191" spans="1:14" ht="11.25">
      <c r="A191" s="6" t="s">
        <v>159</v>
      </c>
      <c r="B191" s="2">
        <v>438</v>
      </c>
      <c r="C191" s="7">
        <v>42481</v>
      </c>
      <c r="D191" s="2" t="str">
        <f>"0001109732"</f>
        <v>0001109732</v>
      </c>
      <c r="E191" s="7">
        <v>42460</v>
      </c>
      <c r="F191" s="7">
        <v>42482</v>
      </c>
      <c r="G191" s="7">
        <v>42490</v>
      </c>
      <c r="H191" s="2" t="s">
        <v>139</v>
      </c>
      <c r="I191" s="10">
        <v>1003.2</v>
      </c>
      <c r="J191" s="2">
        <v>0</v>
      </c>
      <c r="K191" s="10">
        <v>1003.2</v>
      </c>
      <c r="L191" s="2">
        <v>-8</v>
      </c>
      <c r="M191" s="8">
        <v>-8025.6</v>
      </c>
      <c r="N191" s="9"/>
    </row>
    <row r="192" spans="1:14" ht="11.25">
      <c r="A192" s="6" t="s">
        <v>76</v>
      </c>
      <c r="B192" s="2">
        <v>395</v>
      </c>
      <c r="C192" s="7">
        <v>42481</v>
      </c>
      <c r="D192" s="2" t="s">
        <v>77</v>
      </c>
      <c r="E192" s="7">
        <v>42422</v>
      </c>
      <c r="F192" s="7">
        <v>42482</v>
      </c>
      <c r="G192" s="7">
        <v>42490</v>
      </c>
      <c r="H192" s="2" t="s">
        <v>139</v>
      </c>
      <c r="I192" s="10">
        <v>1037</v>
      </c>
      <c r="J192" s="2">
        <v>187</v>
      </c>
      <c r="K192" s="2">
        <v>850</v>
      </c>
      <c r="L192" s="2">
        <v>-8</v>
      </c>
      <c r="M192" s="8">
        <v>-6800</v>
      </c>
      <c r="N192" s="9"/>
    </row>
    <row r="193" spans="1:14" ht="11.25">
      <c r="A193" s="6" t="s">
        <v>78</v>
      </c>
      <c r="B193" s="2">
        <v>392</v>
      </c>
      <c r="C193" s="7">
        <v>42481</v>
      </c>
      <c r="D193" s="2" t="s">
        <v>79</v>
      </c>
      <c r="E193" s="7">
        <v>42430</v>
      </c>
      <c r="F193" s="7">
        <v>42482</v>
      </c>
      <c r="G193" s="7">
        <v>42490</v>
      </c>
      <c r="H193" s="2" t="s">
        <v>139</v>
      </c>
      <c r="I193" s="10">
        <v>5307</v>
      </c>
      <c r="J193" s="2">
        <v>957</v>
      </c>
      <c r="K193" s="10">
        <v>4350</v>
      </c>
      <c r="L193" s="2">
        <v>-8</v>
      </c>
      <c r="M193" s="8">
        <v>-34800</v>
      </c>
      <c r="N193" s="9"/>
    </row>
    <row r="194" spans="1:14" ht="11.25">
      <c r="A194" s="6" t="s">
        <v>80</v>
      </c>
      <c r="B194" s="2">
        <v>390</v>
      </c>
      <c r="C194" s="7">
        <v>42480</v>
      </c>
      <c r="D194" s="2" t="s">
        <v>9</v>
      </c>
      <c r="E194" s="7">
        <v>42418</v>
      </c>
      <c r="F194" s="7">
        <v>42482</v>
      </c>
      <c r="G194" s="7">
        <v>42490</v>
      </c>
      <c r="H194" s="2" t="s">
        <v>139</v>
      </c>
      <c r="I194" s="2">
        <v>533.83</v>
      </c>
      <c r="J194" s="2">
        <v>96.27</v>
      </c>
      <c r="K194" s="2">
        <v>437.56</v>
      </c>
      <c r="L194" s="2">
        <v>-8</v>
      </c>
      <c r="M194" s="8">
        <v>-3500.48</v>
      </c>
      <c r="N194" s="9"/>
    </row>
    <row r="195" spans="1:14" ht="11.25">
      <c r="A195" s="6" t="s">
        <v>81</v>
      </c>
      <c r="B195" s="2">
        <v>442</v>
      </c>
      <c r="C195" s="7">
        <v>42481</v>
      </c>
      <c r="D195" s="2" t="str">
        <f>"05000030"</f>
        <v>05000030</v>
      </c>
      <c r="E195" s="7">
        <v>42451</v>
      </c>
      <c r="F195" s="7">
        <v>42482</v>
      </c>
      <c r="G195" s="7">
        <v>42490</v>
      </c>
      <c r="H195" s="2" t="s">
        <v>139</v>
      </c>
      <c r="I195" s="2">
        <v>707.6</v>
      </c>
      <c r="J195" s="2">
        <v>127.6</v>
      </c>
      <c r="K195" s="2">
        <v>580</v>
      </c>
      <c r="L195" s="2">
        <v>-8</v>
      </c>
      <c r="M195" s="8">
        <v>-4640</v>
      </c>
      <c r="N195" s="9"/>
    </row>
    <row r="196" spans="1:14" ht="11.25">
      <c r="A196" s="6" t="s">
        <v>82</v>
      </c>
      <c r="B196" s="2">
        <v>435</v>
      </c>
      <c r="C196" s="7">
        <v>42481</v>
      </c>
      <c r="D196" s="2" t="str">
        <f>"1221699030"</f>
        <v>1221699030</v>
      </c>
      <c r="E196" s="7">
        <v>42446</v>
      </c>
      <c r="F196" s="7">
        <v>42482</v>
      </c>
      <c r="G196" s="7">
        <v>42490</v>
      </c>
      <c r="H196" s="2" t="s">
        <v>139</v>
      </c>
      <c r="I196" s="2">
        <v>158.6</v>
      </c>
      <c r="J196" s="2">
        <v>28.6</v>
      </c>
      <c r="K196" s="2">
        <v>130</v>
      </c>
      <c r="L196" s="2">
        <v>-8</v>
      </c>
      <c r="M196" s="8">
        <v>-1040</v>
      </c>
      <c r="N196" s="9"/>
    </row>
    <row r="197" spans="1:14" ht="22.5">
      <c r="A197" s="6" t="s">
        <v>15</v>
      </c>
      <c r="B197" s="2">
        <v>445</v>
      </c>
      <c r="C197" s="7">
        <v>42481</v>
      </c>
      <c r="D197" s="2" t="s">
        <v>83</v>
      </c>
      <c r="E197" s="7">
        <v>42460</v>
      </c>
      <c r="F197" s="7">
        <v>42482</v>
      </c>
      <c r="G197" s="7">
        <v>42490</v>
      </c>
      <c r="H197" s="2" t="s">
        <v>139</v>
      </c>
      <c r="I197" s="10">
        <v>4392.2</v>
      </c>
      <c r="J197" s="2">
        <v>399.29</v>
      </c>
      <c r="K197" s="10">
        <v>3992.91</v>
      </c>
      <c r="L197" s="2">
        <v>-8</v>
      </c>
      <c r="M197" s="8">
        <v>-31943.28</v>
      </c>
      <c r="N197" s="9"/>
    </row>
    <row r="198" spans="1:14" ht="11.25">
      <c r="A198" s="6" t="s">
        <v>84</v>
      </c>
      <c r="B198" s="2">
        <v>434</v>
      </c>
      <c r="C198" s="7">
        <v>42481</v>
      </c>
      <c r="D198" s="12">
        <v>42663</v>
      </c>
      <c r="E198" s="7">
        <v>42459</v>
      </c>
      <c r="F198" s="7">
        <v>42482</v>
      </c>
      <c r="G198" s="7">
        <v>42490</v>
      </c>
      <c r="H198" s="2" t="s">
        <v>139</v>
      </c>
      <c r="I198" s="2">
        <v>153</v>
      </c>
      <c r="J198" s="2">
        <v>0</v>
      </c>
      <c r="K198" s="2">
        <v>153</v>
      </c>
      <c r="L198" s="2">
        <v>-8</v>
      </c>
      <c r="M198" s="8">
        <v>-1224</v>
      </c>
      <c r="N198" s="9"/>
    </row>
    <row r="199" spans="1:13" ht="11.25">
      <c r="A199" s="6" t="s">
        <v>85</v>
      </c>
      <c r="B199" s="2">
        <v>401</v>
      </c>
      <c r="C199" s="7">
        <v>42481</v>
      </c>
      <c r="D199" s="2" t="s">
        <v>86</v>
      </c>
      <c r="E199" s="7">
        <v>42429</v>
      </c>
      <c r="F199" s="7">
        <v>42482</v>
      </c>
      <c r="G199" s="7">
        <v>42490</v>
      </c>
      <c r="H199" s="2" t="s">
        <v>139</v>
      </c>
      <c r="I199" s="2">
        <v>117.12</v>
      </c>
      <c r="J199" s="2">
        <v>21.12</v>
      </c>
      <c r="K199" s="2">
        <v>96</v>
      </c>
      <c r="L199" s="2">
        <v>-8</v>
      </c>
      <c r="M199" s="11">
        <v>-768</v>
      </c>
    </row>
    <row r="200" spans="1:14" ht="11.25">
      <c r="A200" s="6" t="s">
        <v>4</v>
      </c>
      <c r="B200" s="2">
        <v>409</v>
      </c>
      <c r="C200" s="7">
        <v>42481</v>
      </c>
      <c r="D200" s="2" t="s">
        <v>87</v>
      </c>
      <c r="E200" s="7">
        <v>42429</v>
      </c>
      <c r="F200" s="7">
        <v>42482</v>
      </c>
      <c r="G200" s="7">
        <v>42490</v>
      </c>
      <c r="H200" s="2" t="s">
        <v>139</v>
      </c>
      <c r="I200" s="10">
        <v>13743.41</v>
      </c>
      <c r="J200" s="2">
        <v>528.59</v>
      </c>
      <c r="K200" s="10">
        <v>13214.82</v>
      </c>
      <c r="L200" s="2">
        <v>-8</v>
      </c>
      <c r="M200" s="8">
        <v>-105718.56</v>
      </c>
      <c r="N200" s="9"/>
    </row>
    <row r="201" spans="1:14" ht="11.25">
      <c r="A201" s="6" t="s">
        <v>4</v>
      </c>
      <c r="B201" s="2">
        <v>448</v>
      </c>
      <c r="C201" s="7">
        <v>42481</v>
      </c>
      <c r="D201" s="2" t="s">
        <v>88</v>
      </c>
      <c r="E201" s="7">
        <v>42429</v>
      </c>
      <c r="F201" s="7">
        <v>42482</v>
      </c>
      <c r="G201" s="7">
        <v>42490</v>
      </c>
      <c r="H201" s="2" t="s">
        <v>139</v>
      </c>
      <c r="I201" s="2">
        <v>673.73</v>
      </c>
      <c r="J201" s="2">
        <v>25.91</v>
      </c>
      <c r="K201" s="2">
        <v>647.82</v>
      </c>
      <c r="L201" s="2">
        <v>-8</v>
      </c>
      <c r="M201" s="8">
        <v>-5182.56</v>
      </c>
      <c r="N201" s="9"/>
    </row>
    <row r="202" spans="1:14" ht="11.25">
      <c r="A202" s="6" t="s">
        <v>89</v>
      </c>
      <c r="B202" s="2">
        <v>356</v>
      </c>
      <c r="C202" s="7">
        <v>42479</v>
      </c>
      <c r="D202" s="2" t="s">
        <v>90</v>
      </c>
      <c r="E202" s="7">
        <v>42408</v>
      </c>
      <c r="F202" s="7">
        <v>42482</v>
      </c>
      <c r="G202" s="7">
        <v>42490</v>
      </c>
      <c r="H202" s="2" t="s">
        <v>139</v>
      </c>
      <c r="I202" s="10">
        <v>2669.26</v>
      </c>
      <c r="J202" s="2">
        <v>481.34</v>
      </c>
      <c r="K202" s="10">
        <v>2187.92</v>
      </c>
      <c r="L202" s="2">
        <v>-8</v>
      </c>
      <c r="M202" s="8">
        <v>-17503.36</v>
      </c>
      <c r="N202" s="9"/>
    </row>
    <row r="203" spans="1:14" ht="11.25">
      <c r="A203" s="6" t="s">
        <v>91</v>
      </c>
      <c r="B203" s="2">
        <v>451</v>
      </c>
      <c r="C203" s="7">
        <v>42482</v>
      </c>
      <c r="D203" s="2" t="str">
        <f>"49"</f>
        <v>49</v>
      </c>
      <c r="E203" s="7">
        <v>42464</v>
      </c>
      <c r="F203" s="7">
        <v>42482</v>
      </c>
      <c r="G203" s="7">
        <v>42494</v>
      </c>
      <c r="H203" s="2" t="s">
        <v>139</v>
      </c>
      <c r="I203" s="2">
        <v>157.58</v>
      </c>
      <c r="J203" s="2">
        <v>28.42</v>
      </c>
      <c r="K203" s="2">
        <v>129.16</v>
      </c>
      <c r="L203" s="2">
        <v>-12</v>
      </c>
      <c r="M203" s="8">
        <v>-1549.92</v>
      </c>
      <c r="N203" s="9"/>
    </row>
    <row r="204" spans="1:14" ht="11.25">
      <c r="A204" s="6" t="s">
        <v>10</v>
      </c>
      <c r="B204" s="2">
        <v>436</v>
      </c>
      <c r="C204" s="7">
        <v>42481</v>
      </c>
      <c r="D204" s="2" t="s">
        <v>92</v>
      </c>
      <c r="E204" s="7">
        <v>42460</v>
      </c>
      <c r="F204" s="7">
        <v>42482</v>
      </c>
      <c r="G204" s="7">
        <v>42496</v>
      </c>
      <c r="H204" s="2" t="s">
        <v>147</v>
      </c>
      <c r="I204" s="10">
        <v>1145.58</v>
      </c>
      <c r="J204" s="2">
        <v>206.58</v>
      </c>
      <c r="K204" s="2">
        <v>939</v>
      </c>
      <c r="L204" s="2">
        <v>-14</v>
      </c>
      <c r="M204" s="8">
        <v>-13146</v>
      </c>
      <c r="N204" s="9"/>
    </row>
    <row r="205" spans="1:14" ht="11.25">
      <c r="A205" s="6" t="s">
        <v>185</v>
      </c>
      <c r="B205" s="2">
        <v>546</v>
      </c>
      <c r="C205" s="7">
        <v>42494</v>
      </c>
      <c r="D205" s="2" t="str">
        <f>"2016900267"</f>
        <v>2016900267</v>
      </c>
      <c r="E205" s="7">
        <v>42460</v>
      </c>
      <c r="F205" s="7">
        <v>42494</v>
      </c>
      <c r="G205" s="7">
        <v>42509</v>
      </c>
      <c r="H205" s="2" t="s">
        <v>147</v>
      </c>
      <c r="I205" s="10">
        <v>2021.36</v>
      </c>
      <c r="J205" s="2">
        <v>364.51</v>
      </c>
      <c r="K205" s="10">
        <v>1656.85</v>
      </c>
      <c r="L205" s="2">
        <v>-15</v>
      </c>
      <c r="M205" s="8">
        <v>-24852.75</v>
      </c>
      <c r="N205" s="9"/>
    </row>
    <row r="206" spans="1:14" ht="11.25">
      <c r="A206" s="6" t="s">
        <v>185</v>
      </c>
      <c r="B206" s="2">
        <v>545</v>
      </c>
      <c r="C206" s="7">
        <v>42494</v>
      </c>
      <c r="D206" s="2" t="str">
        <f>"2016900268"</f>
        <v>2016900268</v>
      </c>
      <c r="E206" s="7">
        <v>42460</v>
      </c>
      <c r="F206" s="7">
        <v>42494</v>
      </c>
      <c r="G206" s="7">
        <v>42509</v>
      </c>
      <c r="H206" s="2" t="s">
        <v>147</v>
      </c>
      <c r="I206" s="2">
        <v>488</v>
      </c>
      <c r="J206" s="2">
        <v>88</v>
      </c>
      <c r="K206" s="2">
        <v>400</v>
      </c>
      <c r="L206" s="2">
        <v>-15</v>
      </c>
      <c r="M206" s="8">
        <v>-6000</v>
      </c>
      <c r="N206" s="9"/>
    </row>
    <row r="207" spans="1:14" ht="22.5">
      <c r="A207" s="6" t="s">
        <v>15</v>
      </c>
      <c r="B207" s="2">
        <v>444</v>
      </c>
      <c r="C207" s="7">
        <v>42481</v>
      </c>
      <c r="D207" s="2" t="s">
        <v>93</v>
      </c>
      <c r="E207" s="7">
        <v>42429</v>
      </c>
      <c r="F207" s="7">
        <v>42482</v>
      </c>
      <c r="G207" s="7">
        <v>42497</v>
      </c>
      <c r="H207" s="2" t="s">
        <v>139</v>
      </c>
      <c r="I207" s="10">
        <v>4392.2</v>
      </c>
      <c r="J207" s="2">
        <v>399.29</v>
      </c>
      <c r="K207" s="10">
        <v>3992.91</v>
      </c>
      <c r="L207" s="2">
        <v>-15</v>
      </c>
      <c r="M207" s="8">
        <v>-59893.65</v>
      </c>
      <c r="N207" s="9"/>
    </row>
    <row r="208" spans="1:14" ht="11.25">
      <c r="A208" s="6" t="s">
        <v>10</v>
      </c>
      <c r="B208" s="2">
        <v>624</v>
      </c>
      <c r="C208" s="7">
        <v>42517</v>
      </c>
      <c r="D208" s="2" t="s">
        <v>94</v>
      </c>
      <c r="E208" s="7">
        <v>42490</v>
      </c>
      <c r="F208" s="7">
        <v>42517</v>
      </c>
      <c r="G208" s="7">
        <v>42532</v>
      </c>
      <c r="H208" s="2" t="s">
        <v>147</v>
      </c>
      <c r="I208" s="10">
        <v>1145.58</v>
      </c>
      <c r="J208" s="2">
        <v>206.58</v>
      </c>
      <c r="K208" s="2">
        <v>939</v>
      </c>
      <c r="L208" s="2">
        <v>-15</v>
      </c>
      <c r="M208" s="8">
        <v>-14085</v>
      </c>
      <c r="N208" s="9"/>
    </row>
    <row r="209" spans="1:13" ht="11.25">
      <c r="A209" s="6" t="s">
        <v>95</v>
      </c>
      <c r="B209" s="2">
        <v>399</v>
      </c>
      <c r="C209" s="7">
        <v>42481</v>
      </c>
      <c r="D209" s="2" t="str">
        <f>"0000004488"</f>
        <v>0000004488</v>
      </c>
      <c r="E209" s="7">
        <v>42437</v>
      </c>
      <c r="F209" s="7">
        <v>42482</v>
      </c>
      <c r="G209" s="7">
        <v>42497</v>
      </c>
      <c r="H209" s="2" t="s">
        <v>139</v>
      </c>
      <c r="I209" s="2">
        <v>63.98</v>
      </c>
      <c r="J209" s="2">
        <v>11.54</v>
      </c>
      <c r="K209" s="2">
        <v>52.44</v>
      </c>
      <c r="L209" s="2">
        <v>-15</v>
      </c>
      <c r="M209" s="11">
        <v>-786.6</v>
      </c>
    </row>
    <row r="210" spans="1:13" ht="11.25">
      <c r="A210" s="6" t="s">
        <v>95</v>
      </c>
      <c r="B210" s="2">
        <v>398</v>
      </c>
      <c r="C210" s="7">
        <v>42481</v>
      </c>
      <c r="D210" s="2" t="str">
        <f>"0000004487"</f>
        <v>0000004487</v>
      </c>
      <c r="E210" s="7">
        <v>42437</v>
      </c>
      <c r="F210" s="7">
        <v>42482</v>
      </c>
      <c r="G210" s="7">
        <v>42497</v>
      </c>
      <c r="H210" s="2" t="s">
        <v>139</v>
      </c>
      <c r="I210" s="2">
        <v>69.81</v>
      </c>
      <c r="J210" s="2">
        <v>12.59</v>
      </c>
      <c r="K210" s="2">
        <v>57.22</v>
      </c>
      <c r="L210" s="2">
        <v>-15</v>
      </c>
      <c r="M210" s="11">
        <v>-858.3</v>
      </c>
    </row>
    <row r="211" spans="1:13" ht="11.25">
      <c r="A211" s="6" t="s">
        <v>95</v>
      </c>
      <c r="B211" s="2">
        <v>398</v>
      </c>
      <c r="C211" s="7">
        <v>42481</v>
      </c>
      <c r="D211" s="2" t="str">
        <f>"0000004489"</f>
        <v>0000004489</v>
      </c>
      <c r="E211" s="7">
        <v>42437</v>
      </c>
      <c r="F211" s="7">
        <v>42482</v>
      </c>
      <c r="G211" s="7">
        <v>42497</v>
      </c>
      <c r="H211" s="2" t="s">
        <v>139</v>
      </c>
      <c r="I211" s="2">
        <v>69.81</v>
      </c>
      <c r="J211" s="2">
        <v>12.59</v>
      </c>
      <c r="K211" s="2">
        <v>57.22</v>
      </c>
      <c r="L211" s="2">
        <v>-15</v>
      </c>
      <c r="M211" s="11">
        <v>-858.3</v>
      </c>
    </row>
    <row r="212" spans="1:13" ht="11.25">
      <c r="A212" s="6" t="s">
        <v>95</v>
      </c>
      <c r="B212" s="2">
        <v>399</v>
      </c>
      <c r="C212" s="7">
        <v>42481</v>
      </c>
      <c r="D212" s="2" t="str">
        <f>"0000004486"</f>
        <v>0000004486</v>
      </c>
      <c r="E212" s="7">
        <v>42437</v>
      </c>
      <c r="F212" s="7">
        <v>42482</v>
      </c>
      <c r="G212" s="7">
        <v>42497</v>
      </c>
      <c r="H212" s="2" t="s">
        <v>139</v>
      </c>
      <c r="I212" s="2">
        <v>63.98</v>
      </c>
      <c r="J212" s="2">
        <v>11.54</v>
      </c>
      <c r="K212" s="2">
        <v>52.44</v>
      </c>
      <c r="L212" s="2">
        <v>-15</v>
      </c>
      <c r="M212" s="11">
        <v>-786.6</v>
      </c>
    </row>
    <row r="213" spans="1:14" ht="33.75">
      <c r="A213" s="6" t="s">
        <v>70</v>
      </c>
      <c r="B213" s="2">
        <v>407</v>
      </c>
      <c r="C213" s="7">
        <v>42481</v>
      </c>
      <c r="D213" s="2" t="s">
        <v>96</v>
      </c>
      <c r="E213" s="7">
        <v>42436</v>
      </c>
      <c r="F213" s="7">
        <v>42482</v>
      </c>
      <c r="G213" s="7">
        <v>42498</v>
      </c>
      <c r="H213" s="2" t="s">
        <v>139</v>
      </c>
      <c r="I213" s="2">
        <v>917.28</v>
      </c>
      <c r="J213" s="2">
        <v>35.28</v>
      </c>
      <c r="K213" s="2">
        <v>882</v>
      </c>
      <c r="L213" s="2">
        <v>-16</v>
      </c>
      <c r="M213" s="8">
        <v>-14112</v>
      </c>
      <c r="N213" s="9"/>
    </row>
    <row r="214" spans="1:14" ht="11.25">
      <c r="A214" s="6" t="s">
        <v>97</v>
      </c>
      <c r="B214" s="2">
        <v>549</v>
      </c>
      <c r="C214" s="7">
        <v>42494</v>
      </c>
      <c r="D214" s="2" t="s">
        <v>98</v>
      </c>
      <c r="E214" s="7">
        <v>42479</v>
      </c>
      <c r="F214" s="7">
        <v>42494</v>
      </c>
      <c r="G214" s="7">
        <v>42510</v>
      </c>
      <c r="H214" s="2" t="s">
        <v>139</v>
      </c>
      <c r="I214" s="10">
        <v>4643.72</v>
      </c>
      <c r="J214" s="2">
        <v>837.39</v>
      </c>
      <c r="K214" s="10">
        <v>3806.33</v>
      </c>
      <c r="L214" s="2">
        <v>-16</v>
      </c>
      <c r="M214" s="8">
        <v>-60901.28</v>
      </c>
      <c r="N214" s="9"/>
    </row>
    <row r="215" spans="1:14" ht="11.25">
      <c r="A215" s="6" t="s">
        <v>97</v>
      </c>
      <c r="B215" s="2">
        <v>550</v>
      </c>
      <c r="C215" s="7">
        <v>42494</v>
      </c>
      <c r="D215" s="2" t="s">
        <v>189</v>
      </c>
      <c r="E215" s="7">
        <v>42479</v>
      </c>
      <c r="F215" s="7">
        <v>42494</v>
      </c>
      <c r="G215" s="7">
        <v>42510</v>
      </c>
      <c r="H215" s="2" t="s">
        <v>139</v>
      </c>
      <c r="I215" s="10">
        <v>3271.53</v>
      </c>
      <c r="J215" s="2">
        <v>589.95</v>
      </c>
      <c r="K215" s="10">
        <v>2681.58</v>
      </c>
      <c r="L215" s="2">
        <v>-16</v>
      </c>
      <c r="M215" s="8">
        <v>-42905.28</v>
      </c>
      <c r="N215" s="9"/>
    </row>
    <row r="216" spans="1:14" ht="11.25">
      <c r="A216" s="6" t="s">
        <v>99</v>
      </c>
      <c r="B216" s="2">
        <v>625</v>
      </c>
      <c r="C216" s="7">
        <v>42517</v>
      </c>
      <c r="D216" s="2" t="s">
        <v>100</v>
      </c>
      <c r="E216" s="7">
        <v>42503</v>
      </c>
      <c r="F216" s="7">
        <v>42517</v>
      </c>
      <c r="G216" s="7">
        <v>42533</v>
      </c>
      <c r="H216" s="2" t="s">
        <v>147</v>
      </c>
      <c r="I216" s="10">
        <v>2301.77</v>
      </c>
      <c r="J216" s="2">
        <v>0</v>
      </c>
      <c r="K216" s="10">
        <v>2301.77</v>
      </c>
      <c r="L216" s="2">
        <v>-16</v>
      </c>
      <c r="M216" s="8">
        <v>-36828.32</v>
      </c>
      <c r="N216" s="9"/>
    </row>
    <row r="217" spans="1:13" ht="11.25">
      <c r="A217" s="6" t="s">
        <v>101</v>
      </c>
      <c r="B217" s="2">
        <v>626</v>
      </c>
      <c r="C217" s="7">
        <v>42517</v>
      </c>
      <c r="D217" s="2" t="s">
        <v>102</v>
      </c>
      <c r="E217" s="7">
        <v>42490</v>
      </c>
      <c r="F217" s="7">
        <v>42517</v>
      </c>
      <c r="G217" s="7">
        <v>42537</v>
      </c>
      <c r="H217" s="2" t="s">
        <v>139</v>
      </c>
      <c r="I217" s="2">
        <v>40</v>
      </c>
      <c r="J217" s="2">
        <v>7.21</v>
      </c>
      <c r="K217" s="2">
        <v>32.79</v>
      </c>
      <c r="L217" s="2">
        <v>-20</v>
      </c>
      <c r="M217" s="11">
        <v>-655.8</v>
      </c>
    </row>
    <row r="218" spans="1:14" ht="11.25">
      <c r="A218" s="6" t="s">
        <v>4</v>
      </c>
      <c r="B218" s="2">
        <v>814</v>
      </c>
      <c r="C218" s="7">
        <v>42531</v>
      </c>
      <c r="D218" s="2" t="s">
        <v>103</v>
      </c>
      <c r="E218" s="7">
        <v>42490</v>
      </c>
      <c r="F218" s="7">
        <v>42531</v>
      </c>
      <c r="G218" s="7">
        <v>42551</v>
      </c>
      <c r="H218" s="2" t="s">
        <v>139</v>
      </c>
      <c r="I218" s="10">
        <v>15098.24</v>
      </c>
      <c r="J218" s="2">
        <v>580.7</v>
      </c>
      <c r="K218" s="10">
        <v>14517.54</v>
      </c>
      <c r="L218" s="2">
        <v>-20</v>
      </c>
      <c r="M218" s="8">
        <v>-290350.8</v>
      </c>
      <c r="N218" s="9"/>
    </row>
    <row r="219" spans="1:14" ht="11.25">
      <c r="A219" s="6" t="s">
        <v>4</v>
      </c>
      <c r="B219" s="2">
        <v>813</v>
      </c>
      <c r="C219" s="7">
        <v>42531</v>
      </c>
      <c r="D219" s="2" t="s">
        <v>104</v>
      </c>
      <c r="E219" s="7">
        <v>42490</v>
      </c>
      <c r="F219" s="7">
        <v>42531</v>
      </c>
      <c r="G219" s="7">
        <v>42551</v>
      </c>
      <c r="H219" s="2" t="s">
        <v>139</v>
      </c>
      <c r="I219" s="2">
        <v>901.99</v>
      </c>
      <c r="J219" s="2">
        <v>34.69</v>
      </c>
      <c r="K219" s="2">
        <v>867.3</v>
      </c>
      <c r="L219" s="2">
        <v>-20</v>
      </c>
      <c r="M219" s="8">
        <v>-17346</v>
      </c>
      <c r="N219" s="9"/>
    </row>
    <row r="220" spans="1:14" ht="22.5">
      <c r="A220" s="6" t="s">
        <v>188</v>
      </c>
      <c r="B220" s="2">
        <v>812</v>
      </c>
      <c r="C220" s="7">
        <v>42531</v>
      </c>
      <c r="D220" s="2" t="s">
        <v>105</v>
      </c>
      <c r="E220" s="7">
        <v>42496</v>
      </c>
      <c r="F220" s="7">
        <v>42531</v>
      </c>
      <c r="G220" s="7">
        <v>42556</v>
      </c>
      <c r="H220" s="2" t="s">
        <v>139</v>
      </c>
      <c r="I220" s="10">
        <v>5860.52</v>
      </c>
      <c r="J220" s="2">
        <v>225.4</v>
      </c>
      <c r="K220" s="10">
        <v>5635.12</v>
      </c>
      <c r="L220" s="2">
        <v>-25</v>
      </c>
      <c r="M220" s="8">
        <v>-140878</v>
      </c>
      <c r="N220" s="9"/>
    </row>
    <row r="221" spans="1:13" ht="22.5">
      <c r="A221" s="6" t="s">
        <v>106</v>
      </c>
      <c r="B221" s="2">
        <v>729</v>
      </c>
      <c r="C221" s="7">
        <v>42529</v>
      </c>
      <c r="D221" s="2" t="str">
        <f>"346"</f>
        <v>346</v>
      </c>
      <c r="E221" s="7">
        <v>42528</v>
      </c>
      <c r="F221" s="7">
        <v>42530</v>
      </c>
      <c r="G221" s="7">
        <v>42558</v>
      </c>
      <c r="H221" s="2" t="s">
        <v>147</v>
      </c>
      <c r="I221" s="2">
        <v>38.06</v>
      </c>
      <c r="J221" s="2">
        <v>6.86</v>
      </c>
      <c r="K221" s="2">
        <v>31.2</v>
      </c>
      <c r="L221" s="2">
        <v>-28</v>
      </c>
      <c r="M221" s="11">
        <v>-873.6</v>
      </c>
    </row>
    <row r="222" spans="1:14" ht="22.5">
      <c r="A222" s="6" t="s">
        <v>15</v>
      </c>
      <c r="B222" s="2">
        <v>811</v>
      </c>
      <c r="C222" s="7">
        <v>42531</v>
      </c>
      <c r="D222" s="2" t="s">
        <v>107</v>
      </c>
      <c r="E222" s="7">
        <v>42490</v>
      </c>
      <c r="F222" s="7">
        <v>42531</v>
      </c>
      <c r="G222" s="7">
        <v>42560</v>
      </c>
      <c r="H222" s="2" t="s">
        <v>139</v>
      </c>
      <c r="I222" s="10">
        <v>4392.2</v>
      </c>
      <c r="J222" s="2">
        <v>399.29</v>
      </c>
      <c r="K222" s="10">
        <v>3992.91</v>
      </c>
      <c r="L222" s="2">
        <v>-29</v>
      </c>
      <c r="M222" s="8">
        <v>-115794.39</v>
      </c>
      <c r="N222" s="9"/>
    </row>
    <row r="223" spans="1:14" ht="22.5">
      <c r="A223" s="6" t="s">
        <v>188</v>
      </c>
      <c r="B223" s="2">
        <v>446</v>
      </c>
      <c r="C223" s="7">
        <v>42481</v>
      </c>
      <c r="D223" s="2" t="s">
        <v>108</v>
      </c>
      <c r="E223" s="7">
        <v>42453</v>
      </c>
      <c r="F223" s="7">
        <v>42482</v>
      </c>
      <c r="G223" s="7">
        <v>42513</v>
      </c>
      <c r="H223" s="2" t="s">
        <v>139</v>
      </c>
      <c r="I223" s="10">
        <v>4932.84</v>
      </c>
      <c r="J223" s="2">
        <v>189.72</v>
      </c>
      <c r="K223" s="10">
        <v>4743.12</v>
      </c>
      <c r="L223" s="2">
        <v>-31</v>
      </c>
      <c r="M223" s="8">
        <v>-147036.72</v>
      </c>
      <c r="N223" s="9"/>
    </row>
    <row r="224" spans="1:14" ht="11.25">
      <c r="A224" s="6" t="s">
        <v>159</v>
      </c>
      <c r="B224" s="2">
        <v>607</v>
      </c>
      <c r="C224" s="7">
        <v>42517</v>
      </c>
      <c r="D224" s="2" t="str">
        <f>"0002115379"</f>
        <v>0002115379</v>
      </c>
      <c r="E224" s="7">
        <v>42490</v>
      </c>
      <c r="F224" s="7">
        <v>42517</v>
      </c>
      <c r="G224" s="7">
        <v>42551</v>
      </c>
      <c r="H224" s="2" t="s">
        <v>139</v>
      </c>
      <c r="I224" s="10">
        <v>1108.98</v>
      </c>
      <c r="J224" s="2">
        <v>199.98</v>
      </c>
      <c r="K224" s="2">
        <v>909</v>
      </c>
      <c r="L224" s="2">
        <v>-34</v>
      </c>
      <c r="M224" s="8">
        <v>-30906</v>
      </c>
      <c r="N224" s="9"/>
    </row>
    <row r="225" spans="1:14" ht="33.75">
      <c r="A225" s="6" t="s">
        <v>109</v>
      </c>
      <c r="B225" s="2">
        <v>630</v>
      </c>
      <c r="C225" s="7">
        <v>42517</v>
      </c>
      <c r="D225" s="2" t="s">
        <v>110</v>
      </c>
      <c r="E225" s="7">
        <v>42507</v>
      </c>
      <c r="F225" s="7">
        <v>42517</v>
      </c>
      <c r="G225" s="7">
        <v>42551</v>
      </c>
      <c r="H225" s="2" t="s">
        <v>139</v>
      </c>
      <c r="I225" s="2">
        <v>112</v>
      </c>
      <c r="J225" s="2">
        <v>0</v>
      </c>
      <c r="K225" s="2">
        <v>112</v>
      </c>
      <c r="L225" s="2">
        <v>-34</v>
      </c>
      <c r="M225" s="8">
        <v>-3808</v>
      </c>
      <c r="N225" s="9"/>
    </row>
    <row r="226" spans="1:14" ht="22.5">
      <c r="A226" s="6" t="s">
        <v>111</v>
      </c>
      <c r="B226" s="2">
        <v>620</v>
      </c>
      <c r="C226" s="7">
        <v>42517</v>
      </c>
      <c r="D226" s="2" t="s">
        <v>112</v>
      </c>
      <c r="E226" s="7">
        <v>42493</v>
      </c>
      <c r="F226" s="7">
        <v>42517</v>
      </c>
      <c r="G226" s="7">
        <v>42551</v>
      </c>
      <c r="H226" s="2" t="s">
        <v>139</v>
      </c>
      <c r="I226" s="2">
        <v>400.77</v>
      </c>
      <c r="J226" s="2">
        <v>72.27</v>
      </c>
      <c r="K226" s="2">
        <v>328.5</v>
      </c>
      <c r="L226" s="2">
        <v>-34</v>
      </c>
      <c r="M226" s="8">
        <v>-11169</v>
      </c>
      <c r="N226" s="9"/>
    </row>
    <row r="227" spans="1:14" ht="22.5">
      <c r="A227" s="6" t="s">
        <v>113</v>
      </c>
      <c r="B227" s="2">
        <v>616</v>
      </c>
      <c r="C227" s="7">
        <v>42517</v>
      </c>
      <c r="D227" s="2" t="str">
        <f>"1010348897"</f>
        <v>1010348897</v>
      </c>
      <c r="E227" s="7">
        <v>42486</v>
      </c>
      <c r="F227" s="7">
        <v>42517</v>
      </c>
      <c r="G227" s="7">
        <v>42551</v>
      </c>
      <c r="H227" s="2" t="s">
        <v>139</v>
      </c>
      <c r="I227" s="2">
        <v>532.09</v>
      </c>
      <c r="J227" s="2">
        <v>95.95</v>
      </c>
      <c r="K227" s="2">
        <v>436.14</v>
      </c>
      <c r="L227" s="2">
        <v>-34</v>
      </c>
      <c r="M227" s="8">
        <v>-14828.76</v>
      </c>
      <c r="N227" s="9"/>
    </row>
    <row r="228" spans="1:14" ht="11.25">
      <c r="A228" s="6" t="s">
        <v>2</v>
      </c>
      <c r="B228" s="2">
        <v>632</v>
      </c>
      <c r="C228" s="7">
        <v>42517</v>
      </c>
      <c r="D228" s="2" t="s">
        <v>114</v>
      </c>
      <c r="E228" s="7">
        <v>42496</v>
      </c>
      <c r="F228" s="7">
        <v>42517</v>
      </c>
      <c r="G228" s="7">
        <v>42551</v>
      </c>
      <c r="H228" s="2" t="s">
        <v>139</v>
      </c>
      <c r="I228" s="2">
        <v>524.6</v>
      </c>
      <c r="J228" s="2">
        <v>94.6</v>
      </c>
      <c r="K228" s="2">
        <v>430</v>
      </c>
      <c r="L228" s="2">
        <v>-34</v>
      </c>
      <c r="M228" s="8">
        <v>-14620</v>
      </c>
      <c r="N228" s="9"/>
    </row>
    <row r="229" spans="1:14" ht="11.25">
      <c r="A229" s="6" t="s">
        <v>89</v>
      </c>
      <c r="B229" s="2">
        <v>623</v>
      </c>
      <c r="C229" s="7">
        <v>42517</v>
      </c>
      <c r="D229" s="2" t="s">
        <v>115</v>
      </c>
      <c r="E229" s="7">
        <v>42489</v>
      </c>
      <c r="F229" s="7">
        <v>42517</v>
      </c>
      <c r="G229" s="7">
        <v>42551</v>
      </c>
      <c r="H229" s="2" t="s">
        <v>139</v>
      </c>
      <c r="I229" s="10">
        <v>3203.11</v>
      </c>
      <c r="J229" s="2">
        <v>577.61</v>
      </c>
      <c r="K229" s="10">
        <v>2625.5</v>
      </c>
      <c r="L229" s="2">
        <v>-34</v>
      </c>
      <c r="M229" s="8">
        <v>-89267</v>
      </c>
      <c r="N229" s="9"/>
    </row>
    <row r="230" spans="1:14" ht="11.25">
      <c r="A230" s="6" t="s">
        <v>159</v>
      </c>
      <c r="B230" s="2">
        <v>853</v>
      </c>
      <c r="C230" s="7">
        <v>42545</v>
      </c>
      <c r="D230" s="2" t="str">
        <f>"0002119957"</f>
        <v>0002119957</v>
      </c>
      <c r="E230" s="7">
        <v>42521</v>
      </c>
      <c r="F230" s="7">
        <v>42545</v>
      </c>
      <c r="G230" s="7">
        <v>42582</v>
      </c>
      <c r="H230" s="2" t="s">
        <v>139</v>
      </c>
      <c r="I230" s="2">
        <v>581.94</v>
      </c>
      <c r="J230" s="2">
        <v>104.94</v>
      </c>
      <c r="K230" s="2">
        <v>477</v>
      </c>
      <c r="L230" s="2">
        <v>-37</v>
      </c>
      <c r="M230" s="8">
        <v>-17649</v>
      </c>
      <c r="N230" s="9"/>
    </row>
    <row r="231" spans="1:14" ht="11.25">
      <c r="A231" s="6" t="s">
        <v>159</v>
      </c>
      <c r="B231" s="2">
        <v>439</v>
      </c>
      <c r="C231" s="7">
        <v>42481</v>
      </c>
      <c r="D231" s="2" t="str">
        <f>"0002113135"</f>
        <v>0002113135</v>
      </c>
      <c r="E231" s="7">
        <v>42460</v>
      </c>
      <c r="F231" s="7">
        <v>42482</v>
      </c>
      <c r="G231" s="7">
        <v>42521</v>
      </c>
      <c r="H231" s="2" t="s">
        <v>139</v>
      </c>
      <c r="I231" s="2">
        <v>556.32</v>
      </c>
      <c r="J231" s="2">
        <v>100.32</v>
      </c>
      <c r="K231" s="2">
        <v>456</v>
      </c>
      <c r="L231" s="2">
        <v>-39</v>
      </c>
      <c r="M231" s="8">
        <v>-17784</v>
      </c>
      <c r="N231" s="9"/>
    </row>
    <row r="232" spans="1:14" ht="33.75">
      <c r="A232" s="6" t="s">
        <v>109</v>
      </c>
      <c r="B232" s="2">
        <v>443</v>
      </c>
      <c r="C232" s="7">
        <v>42481</v>
      </c>
      <c r="D232" s="2" t="s">
        <v>116</v>
      </c>
      <c r="E232" s="7">
        <v>42472</v>
      </c>
      <c r="F232" s="7">
        <v>42482</v>
      </c>
      <c r="G232" s="7">
        <v>42521</v>
      </c>
      <c r="H232" s="2" t="s">
        <v>139</v>
      </c>
      <c r="I232" s="2">
        <v>91.15</v>
      </c>
      <c r="J232" s="2">
        <v>0</v>
      </c>
      <c r="K232" s="2">
        <v>91.15</v>
      </c>
      <c r="L232" s="2">
        <v>-39</v>
      </c>
      <c r="M232" s="8">
        <v>-3554.85</v>
      </c>
      <c r="N232" s="9"/>
    </row>
    <row r="233" spans="1:14" ht="22.5">
      <c r="A233" s="6" t="s">
        <v>188</v>
      </c>
      <c r="B233" s="2">
        <v>812</v>
      </c>
      <c r="C233" s="7">
        <v>42531</v>
      </c>
      <c r="D233" s="2" t="s">
        <v>117</v>
      </c>
      <c r="E233" s="7">
        <v>42510</v>
      </c>
      <c r="F233" s="7">
        <v>42531</v>
      </c>
      <c r="G233" s="7">
        <v>42570</v>
      </c>
      <c r="H233" s="2" t="s">
        <v>139</v>
      </c>
      <c r="I233" s="10">
        <v>5860.52</v>
      </c>
      <c r="J233" s="2">
        <v>225.4</v>
      </c>
      <c r="K233" s="10">
        <v>5635.12</v>
      </c>
      <c r="L233" s="2">
        <v>-39</v>
      </c>
      <c r="M233" s="8">
        <v>-219769.68</v>
      </c>
      <c r="N233" s="9"/>
    </row>
    <row r="234" spans="1:14" ht="11.25">
      <c r="A234" s="6" t="s">
        <v>4</v>
      </c>
      <c r="B234" s="2">
        <v>447</v>
      </c>
      <c r="C234" s="7">
        <v>42481</v>
      </c>
      <c r="D234" s="2" t="s">
        <v>118</v>
      </c>
      <c r="E234" s="7">
        <v>42460</v>
      </c>
      <c r="F234" s="7">
        <v>42482</v>
      </c>
      <c r="G234" s="7">
        <v>42521</v>
      </c>
      <c r="H234" s="2" t="s">
        <v>139</v>
      </c>
      <c r="I234" s="10">
        <v>14479.73</v>
      </c>
      <c r="J234" s="2">
        <v>556.91</v>
      </c>
      <c r="K234" s="10">
        <v>13922.82</v>
      </c>
      <c r="L234" s="2">
        <v>-39</v>
      </c>
      <c r="M234" s="8">
        <v>-542989.98</v>
      </c>
      <c r="N234" s="9"/>
    </row>
    <row r="235" spans="1:14" ht="11.25">
      <c r="A235" s="6" t="s">
        <v>4</v>
      </c>
      <c r="B235" s="2">
        <v>448</v>
      </c>
      <c r="C235" s="7">
        <v>42481</v>
      </c>
      <c r="D235" s="2" t="s">
        <v>119</v>
      </c>
      <c r="E235" s="7">
        <v>42460</v>
      </c>
      <c r="F235" s="7">
        <v>42482</v>
      </c>
      <c r="G235" s="7">
        <v>42521</v>
      </c>
      <c r="H235" s="2" t="s">
        <v>139</v>
      </c>
      <c r="I235" s="2">
        <v>901.99</v>
      </c>
      <c r="J235" s="2">
        <v>34.69</v>
      </c>
      <c r="K235" s="2">
        <v>867.3</v>
      </c>
      <c r="L235" s="2">
        <v>-39</v>
      </c>
      <c r="M235" s="8">
        <v>-33824.7</v>
      </c>
      <c r="N235" s="9"/>
    </row>
    <row r="236" spans="1:14" ht="33.75">
      <c r="A236" s="6" t="s">
        <v>70</v>
      </c>
      <c r="B236" s="2">
        <v>852</v>
      </c>
      <c r="C236" s="7">
        <v>42545</v>
      </c>
      <c r="D236" s="2" t="s">
        <v>120</v>
      </c>
      <c r="E236" s="7">
        <v>42526</v>
      </c>
      <c r="F236" s="7">
        <v>42545</v>
      </c>
      <c r="G236" s="7">
        <v>42585</v>
      </c>
      <c r="H236" s="2" t="s">
        <v>139</v>
      </c>
      <c r="I236" s="10">
        <v>1010.88</v>
      </c>
      <c r="J236" s="2">
        <v>38.88</v>
      </c>
      <c r="K236" s="2">
        <v>972</v>
      </c>
      <c r="L236" s="2">
        <v>-40</v>
      </c>
      <c r="M236" s="8">
        <v>-38880</v>
      </c>
      <c r="N236" s="9"/>
    </row>
    <row r="237" spans="1:14" ht="11.25">
      <c r="A237" s="6" t="s">
        <v>95</v>
      </c>
      <c r="B237" s="2">
        <v>628</v>
      </c>
      <c r="C237" s="7">
        <v>42517</v>
      </c>
      <c r="D237" s="2" t="str">
        <f>"0000010820"</f>
        <v>0000010820</v>
      </c>
      <c r="E237" s="7">
        <v>42502</v>
      </c>
      <c r="F237" s="7">
        <v>42517</v>
      </c>
      <c r="G237" s="7">
        <v>42562</v>
      </c>
      <c r="H237" s="2" t="s">
        <v>139</v>
      </c>
      <c r="I237" s="2">
        <v>69.81</v>
      </c>
      <c r="J237" s="2">
        <v>12.59</v>
      </c>
      <c r="K237" s="2">
        <v>57.22</v>
      </c>
      <c r="L237" s="2">
        <v>-45</v>
      </c>
      <c r="M237" s="8">
        <v>-2574.9</v>
      </c>
      <c r="N237" s="9"/>
    </row>
    <row r="238" spans="1:14" ht="11.25">
      <c r="A238" s="6" t="s">
        <v>95</v>
      </c>
      <c r="B238" s="2">
        <v>627</v>
      </c>
      <c r="C238" s="7">
        <v>42517</v>
      </c>
      <c r="D238" s="2" t="str">
        <f>"0000010820"</f>
        <v>0000010820</v>
      </c>
      <c r="E238" s="7">
        <v>42502</v>
      </c>
      <c r="F238" s="7">
        <v>42517</v>
      </c>
      <c r="G238" s="7">
        <v>42562</v>
      </c>
      <c r="H238" s="2" t="s">
        <v>139</v>
      </c>
      <c r="I238" s="2">
        <v>63.98</v>
      </c>
      <c r="J238" s="2">
        <v>11.54</v>
      </c>
      <c r="K238" s="2">
        <v>52.44</v>
      </c>
      <c r="L238" s="2">
        <v>-45</v>
      </c>
      <c r="M238" s="8">
        <v>-2359.8</v>
      </c>
      <c r="N238" s="9"/>
    </row>
    <row r="239" spans="1:14" ht="33.75">
      <c r="A239" s="6" t="s">
        <v>70</v>
      </c>
      <c r="B239" s="2">
        <v>441</v>
      </c>
      <c r="C239" s="7">
        <v>42481</v>
      </c>
      <c r="D239" s="2" t="s">
        <v>121</v>
      </c>
      <c r="E239" s="7">
        <v>42470</v>
      </c>
      <c r="F239" s="7">
        <v>42482</v>
      </c>
      <c r="G239" s="7">
        <v>42532</v>
      </c>
      <c r="H239" s="2" t="s">
        <v>139</v>
      </c>
      <c r="I239" s="2">
        <v>954.72</v>
      </c>
      <c r="J239" s="2">
        <v>36.72</v>
      </c>
      <c r="K239" s="2">
        <v>918</v>
      </c>
      <c r="L239" s="2">
        <v>-50</v>
      </c>
      <c r="M239" s="8">
        <v>-45900</v>
      </c>
      <c r="N239" s="9"/>
    </row>
    <row r="240" spans="1:14" ht="33.75">
      <c r="A240" s="6" t="s">
        <v>70</v>
      </c>
      <c r="B240" s="2">
        <v>629</v>
      </c>
      <c r="C240" s="7">
        <v>42517</v>
      </c>
      <c r="D240" s="2" t="s">
        <v>122</v>
      </c>
      <c r="E240" s="7">
        <v>42506</v>
      </c>
      <c r="F240" s="7">
        <v>42517</v>
      </c>
      <c r="G240" s="7">
        <v>42567</v>
      </c>
      <c r="H240" s="2" t="s">
        <v>139</v>
      </c>
      <c r="I240" s="2">
        <v>898.56</v>
      </c>
      <c r="J240" s="2">
        <v>34.56</v>
      </c>
      <c r="K240" s="2">
        <v>864</v>
      </c>
      <c r="L240" s="2">
        <v>-50</v>
      </c>
      <c r="M240" s="8">
        <v>-43200</v>
      </c>
      <c r="N240" s="9"/>
    </row>
    <row r="241" spans="1:14" ht="11.25">
      <c r="A241" s="6" t="s">
        <v>78</v>
      </c>
      <c r="B241" s="2">
        <v>815</v>
      </c>
      <c r="C241" s="7">
        <v>42531</v>
      </c>
      <c r="D241" s="2" t="s">
        <v>123</v>
      </c>
      <c r="E241" s="7">
        <v>42528</v>
      </c>
      <c r="F241" s="7">
        <v>42531</v>
      </c>
      <c r="G241" s="7">
        <v>42582</v>
      </c>
      <c r="H241" s="2" t="s">
        <v>139</v>
      </c>
      <c r="I241" s="2">
        <v>85.4</v>
      </c>
      <c r="J241" s="2">
        <v>15.4</v>
      </c>
      <c r="K241" s="2">
        <v>70</v>
      </c>
      <c r="L241" s="2">
        <v>-51</v>
      </c>
      <c r="M241" s="8">
        <v>-3570</v>
      </c>
      <c r="N241" s="9"/>
    </row>
    <row r="242" spans="1:14" ht="11.25">
      <c r="A242" s="6" t="s">
        <v>95</v>
      </c>
      <c r="B242" s="2">
        <v>449</v>
      </c>
      <c r="C242" s="7">
        <v>42481</v>
      </c>
      <c r="D242" s="2" t="str">
        <f>"0000008382"</f>
        <v>0000008382</v>
      </c>
      <c r="E242" s="7">
        <v>42473</v>
      </c>
      <c r="F242" s="7">
        <v>42482</v>
      </c>
      <c r="G242" s="7">
        <v>42533</v>
      </c>
      <c r="H242" s="2" t="s">
        <v>139</v>
      </c>
      <c r="I242" s="2">
        <v>69.81</v>
      </c>
      <c r="J242" s="2">
        <v>12.59</v>
      </c>
      <c r="K242" s="2">
        <v>57.22</v>
      </c>
      <c r="L242" s="2">
        <v>-51</v>
      </c>
      <c r="M242" s="8">
        <v>-2918.22</v>
      </c>
      <c r="N242" s="9"/>
    </row>
    <row r="243" spans="1:14" ht="11.25">
      <c r="A243" s="6" t="s">
        <v>95</v>
      </c>
      <c r="B243" s="2">
        <v>450</v>
      </c>
      <c r="C243" s="7">
        <v>42481</v>
      </c>
      <c r="D243" s="2" t="str">
        <f>"0000008381"</f>
        <v>0000008381</v>
      </c>
      <c r="E243" s="7">
        <v>42473</v>
      </c>
      <c r="F243" s="7">
        <v>42482</v>
      </c>
      <c r="G243" s="7">
        <v>42533</v>
      </c>
      <c r="H243" s="2" t="s">
        <v>139</v>
      </c>
      <c r="I243" s="2">
        <v>63.98</v>
      </c>
      <c r="J243" s="2">
        <v>11.54</v>
      </c>
      <c r="K243" s="2">
        <v>52.44</v>
      </c>
      <c r="L243" s="2">
        <v>-51</v>
      </c>
      <c r="M243" s="8">
        <v>-2674.44</v>
      </c>
      <c r="N243" s="9"/>
    </row>
    <row r="244" spans="1:14" ht="11.25">
      <c r="A244" s="6" t="s">
        <v>85</v>
      </c>
      <c r="B244" s="2">
        <v>727</v>
      </c>
      <c r="C244" s="7">
        <v>42529</v>
      </c>
      <c r="D244" s="2" t="s">
        <v>124</v>
      </c>
      <c r="E244" s="7">
        <v>42521</v>
      </c>
      <c r="F244" s="7">
        <v>42530</v>
      </c>
      <c r="G244" s="7">
        <v>42582</v>
      </c>
      <c r="H244" s="2" t="s">
        <v>139</v>
      </c>
      <c r="I244" s="2">
        <v>323</v>
      </c>
      <c r="J244" s="2">
        <v>58.25</v>
      </c>
      <c r="K244" s="2">
        <v>264.75</v>
      </c>
      <c r="L244" s="2">
        <v>-52</v>
      </c>
      <c r="M244" s="8">
        <v>-13767</v>
      </c>
      <c r="N244" s="9"/>
    </row>
    <row r="245" spans="1:14" ht="12" thickBot="1">
      <c r="A245" s="13" t="s">
        <v>0</v>
      </c>
      <c r="B245" s="14">
        <v>0</v>
      </c>
      <c r="C245" s="14"/>
      <c r="D245" s="14"/>
      <c r="E245" s="14"/>
      <c r="F245" s="14"/>
      <c r="G245" s="14"/>
      <c r="H245" s="14"/>
      <c r="I245" s="15">
        <v>387710.57</v>
      </c>
      <c r="J245" s="15">
        <v>50783.55</v>
      </c>
      <c r="K245" s="15">
        <v>336927.02</v>
      </c>
      <c r="L245" s="16">
        <f>+M245/K245</f>
        <v>14.40633289072512</v>
      </c>
      <c r="M245" s="17">
        <f>SUM(M2:M244)</f>
        <v>4853882.8100000005</v>
      </c>
      <c r="N245" s="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Sanguinetto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Sanguinetto</dc:creator>
  <cp:keywords/>
  <dc:description/>
  <cp:lastModifiedBy>Comune di Sanguinetto</cp:lastModifiedBy>
  <cp:lastPrinted>2016-07-08T07:59:19Z</cp:lastPrinted>
  <dcterms:created xsi:type="dcterms:W3CDTF">2016-07-08T07:44:49Z</dcterms:created>
  <dcterms:modified xsi:type="dcterms:W3CDTF">2016-07-08T08:09:52Z</dcterms:modified>
  <cp:category/>
  <cp:version/>
  <cp:contentType/>
  <cp:contentStatus/>
</cp:coreProperties>
</file>