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16" windowHeight="9300" activeTab="0"/>
  </bookViews>
  <sheets>
    <sheet name="Indicatore 3 trimestre 2016 ALL" sheetId="1" r:id="rId1"/>
  </sheets>
  <definedNames>
    <definedName name="_xlnm.Print_Titles" localSheetId="0">'Indicatore 3 trimestre 2016 ALL'!$1:$1</definedName>
  </definedNames>
  <calcPr fullCalcOnLoad="1"/>
</workbook>
</file>

<file path=xl/sharedStrings.xml><?xml version="1.0" encoding="utf-8"?>
<sst xmlns="http://schemas.openxmlformats.org/spreadsheetml/2006/main" count="478" uniqueCount="195">
  <si>
    <t>Beneficiario</t>
  </si>
  <si>
    <t>Mandato</t>
  </si>
  <si>
    <t>Data mandato</t>
  </si>
  <si>
    <t>Num. fattura</t>
  </si>
  <si>
    <t>Data fattura</t>
  </si>
  <si>
    <t>Data pagamento</t>
  </si>
  <si>
    <t>Data scadenza</t>
  </si>
  <si>
    <t>Importo</t>
  </si>
  <si>
    <t>Iva split</t>
  </si>
  <si>
    <t>Netto</t>
  </si>
  <si>
    <t>GG diff.</t>
  </si>
  <si>
    <t>Prodotto</t>
  </si>
  <si>
    <t>ARUBA S.P.A.</t>
  </si>
  <si>
    <t>2015PA0008863</t>
  </si>
  <si>
    <t>2015PA0010102</t>
  </si>
  <si>
    <t>2015PA0012636</t>
  </si>
  <si>
    <t>TELECOM ITALIA S.P.A.</t>
  </si>
  <si>
    <t>8E01352093</t>
  </si>
  <si>
    <t>8E01344651</t>
  </si>
  <si>
    <t>8E01346338</t>
  </si>
  <si>
    <t>8E01350907</t>
  </si>
  <si>
    <t>8E01343812</t>
  </si>
  <si>
    <t>8E01344833</t>
  </si>
  <si>
    <t>8E01343014</t>
  </si>
  <si>
    <t>8E01344256</t>
  </si>
  <si>
    <t>8E01352000</t>
  </si>
  <si>
    <t>8E01351342</t>
  </si>
  <si>
    <t>8E01348415</t>
  </si>
  <si>
    <t>8E01347792</t>
  </si>
  <si>
    <t>8E01344677</t>
  </si>
  <si>
    <t>8E00140565</t>
  </si>
  <si>
    <t>8E00137027</t>
  </si>
  <si>
    <t>8E00140175</t>
  </si>
  <si>
    <t>8E00136882</t>
  </si>
  <si>
    <t>8E00141983</t>
  </si>
  <si>
    <t>8E00138072</t>
  </si>
  <si>
    <t>8E00140573</t>
  </si>
  <si>
    <t>8E00140669</t>
  </si>
  <si>
    <t>8E00137202</t>
  </si>
  <si>
    <t>8E00135231</t>
  </si>
  <si>
    <t>8E00138042</t>
  </si>
  <si>
    <t>8E00134939</t>
  </si>
  <si>
    <t>8E00139785</t>
  </si>
  <si>
    <t>AZIENDA U.L.S.S. 21</t>
  </si>
  <si>
    <t>202/25</t>
  </si>
  <si>
    <t>DOLOMITI ENERGIA SPA</t>
  </si>
  <si>
    <t>GLOBAL POWER SPA</t>
  </si>
  <si>
    <t>V0/67124</t>
  </si>
  <si>
    <t>8E00371470</t>
  </si>
  <si>
    <t>8E00375759</t>
  </si>
  <si>
    <t>8E00371408</t>
  </si>
  <si>
    <t>8E00373998</t>
  </si>
  <si>
    <t>8E00369792</t>
  </si>
  <si>
    <t>8E00370790</t>
  </si>
  <si>
    <t>8E00370685</t>
  </si>
  <si>
    <t>8E00370431</t>
  </si>
  <si>
    <t>8E00371595</t>
  </si>
  <si>
    <t>8E00373040</t>
  </si>
  <si>
    <t>8E00373776</t>
  </si>
  <si>
    <t>8E00375615</t>
  </si>
  <si>
    <t>8E00377937</t>
  </si>
  <si>
    <t>CONSORZIO ENERGIA VENETO</t>
  </si>
  <si>
    <t>V1-650-2016</t>
  </si>
  <si>
    <t>V1-649-2016</t>
  </si>
  <si>
    <t>V1-648-2016</t>
  </si>
  <si>
    <t>V0/79441</t>
  </si>
  <si>
    <t>V0/79433</t>
  </si>
  <si>
    <t>V0/79432</t>
  </si>
  <si>
    <t>V0/79434</t>
  </si>
  <si>
    <t>V0/79431</t>
  </si>
  <si>
    <t>V0/79435</t>
  </si>
  <si>
    <t>V0/79437</t>
  </si>
  <si>
    <t>V0/79440</t>
  </si>
  <si>
    <t>V0/79436</t>
  </si>
  <si>
    <t>V0/79438</t>
  </si>
  <si>
    <t>V0/79439</t>
  </si>
  <si>
    <t>V0/67125</t>
  </si>
  <si>
    <t>V0/67123</t>
  </si>
  <si>
    <t>V0/67118</t>
  </si>
  <si>
    <t>V0/67126</t>
  </si>
  <si>
    <t>V0/67122</t>
  </si>
  <si>
    <t>V0/67119</t>
  </si>
  <si>
    <t>V0/67127</t>
  </si>
  <si>
    <t>V0/67120</t>
  </si>
  <si>
    <t>V0/67121</t>
  </si>
  <si>
    <t>FONDAZIONE GIOVANNI MERITANI</t>
  </si>
  <si>
    <t>47/E</t>
  </si>
  <si>
    <t>49/E</t>
  </si>
  <si>
    <t>48/E</t>
  </si>
  <si>
    <t>CRISTANINI LUCIO</t>
  </si>
  <si>
    <t>FATTPA 1_16</t>
  </si>
  <si>
    <t>C.A.M.V.O. S.p.A.</t>
  </si>
  <si>
    <t>ELEKTRIS DI MARTINI TIZIANO</t>
  </si>
  <si>
    <t>5/E/16</t>
  </si>
  <si>
    <t>ENGINEERING TRIBUTI SPA</t>
  </si>
  <si>
    <t>ELMA ASCENSORI S.P.A.</t>
  </si>
  <si>
    <t>CONSORZIO EUROBUS VERONA SOC. COOP.</t>
  </si>
  <si>
    <t>252/FE</t>
  </si>
  <si>
    <t>M.T. S.P.A.</t>
  </si>
  <si>
    <t>AGRIVERDE</t>
  </si>
  <si>
    <t>5/PA</t>
  </si>
  <si>
    <t>COGEFO s.r.l.</t>
  </si>
  <si>
    <t>7/E</t>
  </si>
  <si>
    <t>V1-890-2016</t>
  </si>
  <si>
    <t>V1-888-2016</t>
  </si>
  <si>
    <t>V1-889-2016</t>
  </si>
  <si>
    <t>4/PA</t>
  </si>
  <si>
    <t>MAGGIOLI S.P.A.</t>
  </si>
  <si>
    <t>WOLTERS KLUVER ITALIA SRL LEGGI D'ITALIA</t>
  </si>
  <si>
    <t>2016PA0000976</t>
  </si>
  <si>
    <t>V0/104901</t>
  </si>
  <si>
    <t>V0/104899</t>
  </si>
  <si>
    <t>V0/104908</t>
  </si>
  <si>
    <t>V0/104902</t>
  </si>
  <si>
    <t>V0/104906</t>
  </si>
  <si>
    <t>V0/104907</t>
  </si>
  <si>
    <t>V0/104903</t>
  </si>
  <si>
    <t>V0/104900</t>
  </si>
  <si>
    <t>V0/104904</t>
  </si>
  <si>
    <t>V0/104905</t>
  </si>
  <si>
    <t>ARGEMA SRL</t>
  </si>
  <si>
    <t>10/PA/2016</t>
  </si>
  <si>
    <t>COOPERATIVA OMEGA</t>
  </si>
  <si>
    <t>0000024/PA</t>
  </si>
  <si>
    <t>SCAVI MARTINELLI. S.N.C</t>
  </si>
  <si>
    <t>07/PA</t>
  </si>
  <si>
    <t>V0/92113</t>
  </si>
  <si>
    <t>V0/92118</t>
  </si>
  <si>
    <t>V0/92116</t>
  </si>
  <si>
    <t>V0/92115</t>
  </si>
  <si>
    <t>V0/92111</t>
  </si>
  <si>
    <t>V0/92120</t>
  </si>
  <si>
    <t>V0/92119</t>
  </si>
  <si>
    <t>V0/92121</t>
  </si>
  <si>
    <t>V0/92112</t>
  </si>
  <si>
    <t>V0/92114</t>
  </si>
  <si>
    <t>V0/92117</t>
  </si>
  <si>
    <t>OLIVETTI S.P.A.</t>
  </si>
  <si>
    <t>12/PA</t>
  </si>
  <si>
    <t>GRAFICHE E.GASPARI SRL</t>
  </si>
  <si>
    <t>332/FE</t>
  </si>
  <si>
    <t>NOMODIDATTICA S.R.L.</t>
  </si>
  <si>
    <t>314/2016</t>
  </si>
  <si>
    <t>ENERGAS ENGINEERING</t>
  </si>
  <si>
    <t>32/E</t>
  </si>
  <si>
    <t>SICLI SRL</t>
  </si>
  <si>
    <t>124/PA</t>
  </si>
  <si>
    <t>IMPRESA SOCIALE-CONSORZIO FRA COOPERATIVE SOCIALI ONLUS</t>
  </si>
  <si>
    <t>81/PA</t>
  </si>
  <si>
    <t>ANTICIMEX SRL</t>
  </si>
  <si>
    <t>823/PA</t>
  </si>
  <si>
    <t>822/PA</t>
  </si>
  <si>
    <t>DALL'AIO VIAGGI S.N.C. di DALL'AIO SERGIO &amp;.C</t>
  </si>
  <si>
    <t>23/PA</t>
  </si>
  <si>
    <t>SIVE S.R.L.</t>
  </si>
  <si>
    <t>BENDINELLI SERRANDE S.N.C. DI BENDINELLI GREGORIO GIORG</t>
  </si>
  <si>
    <t>6/PA</t>
  </si>
  <si>
    <t>SPERANZA SOC. COOP. SOC. ONLUS</t>
  </si>
  <si>
    <t>408/19</t>
  </si>
  <si>
    <t>407/19</t>
  </si>
  <si>
    <t>ACCADEMIA D'ARTI DISCANTO</t>
  </si>
  <si>
    <t>000004-2016-FEACCAD</t>
  </si>
  <si>
    <t>COMUNITA' GIOVANNI XXIII IL CALABRONE-SOC.COOP.SOCIALE</t>
  </si>
  <si>
    <t>42/E</t>
  </si>
  <si>
    <t>STUDIO DI ARCHITETTURA ALBERTO SARTORI</t>
  </si>
  <si>
    <t>2016-1584-V0</t>
  </si>
  <si>
    <t>TERMOIDRAULICA di ZONZINI PIETRO</t>
  </si>
  <si>
    <t>FATTPA 7_16</t>
  </si>
  <si>
    <t>FATTPA 8_16</t>
  </si>
  <si>
    <t>ELIA COSTRUZIONI SNC</t>
  </si>
  <si>
    <t>PA 200</t>
  </si>
  <si>
    <t>000002-2016-FEACCAD</t>
  </si>
  <si>
    <t>63/E</t>
  </si>
  <si>
    <t>VERDEARANCIO SOCIETA'COOPERATIVA SOCIALE -ONLUS</t>
  </si>
  <si>
    <t>19/PA</t>
  </si>
  <si>
    <t>470/19</t>
  </si>
  <si>
    <t>543/19</t>
  </si>
  <si>
    <t>469/19</t>
  </si>
  <si>
    <t>ADDICALCO SOC.R.L.</t>
  </si>
  <si>
    <t>462/00002</t>
  </si>
  <si>
    <t>LIVE SRL</t>
  </si>
  <si>
    <t>293/2016</t>
  </si>
  <si>
    <t>GUBELA S.p.A.</t>
  </si>
  <si>
    <t>03  000071</t>
  </si>
  <si>
    <t>03  000072</t>
  </si>
  <si>
    <t xml:space="preserve"> SICONTRAF S.R.L.</t>
  </si>
  <si>
    <t>159/PA</t>
  </si>
  <si>
    <t>KYOCERA DOCUMENT SOLUTIONS ITALIA S.P.A.</t>
  </si>
  <si>
    <t>319/FE</t>
  </si>
  <si>
    <t>347/FE</t>
  </si>
  <si>
    <t>51/PA</t>
  </si>
  <si>
    <t>GEA ASSOCIAZ. EDUCAZIONE AMBIENTALE ONLUS</t>
  </si>
  <si>
    <t>18/PA</t>
  </si>
  <si>
    <t>***************</t>
  </si>
  <si>
    <t>RISULTATO 3o TRIMESTRE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</si>
</sst>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4" fontId="1" fillId="0" borderId="5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11" fontId="1" fillId="0" borderId="5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" fontId="1" fillId="0" borderId="9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7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" width="25.8515625" style="4" customWidth="1"/>
    <col min="2" max="2" width="6.8515625" style="4" bestFit="1" customWidth="1"/>
    <col min="3" max="3" width="8.7109375" style="4" bestFit="1" customWidth="1"/>
    <col min="4" max="4" width="18.7109375" style="4" bestFit="1" customWidth="1"/>
    <col min="5" max="5" width="9.28125" style="4" bestFit="1" customWidth="1"/>
    <col min="6" max="6" width="8.8515625" style="4" bestFit="1" customWidth="1"/>
    <col min="7" max="8" width="8.7109375" style="4" bestFit="1" customWidth="1"/>
    <col min="9" max="9" width="7.8515625" style="4" bestFit="1" customWidth="1"/>
    <col min="10" max="10" width="8.7109375" style="4" bestFit="1" customWidth="1"/>
    <col min="11" max="11" width="6.7109375" style="4" customWidth="1"/>
    <col min="12" max="12" width="11.57421875" style="4" bestFit="1" customWidth="1"/>
    <col min="13" max="13" width="13.421875" style="4" customWidth="1"/>
    <col min="14" max="16384" width="8.8515625" style="4" customWidth="1"/>
  </cols>
  <sheetData>
    <row r="1" spans="1:12" ht="26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</row>
    <row r="2" spans="1:13" ht="11.25">
      <c r="A2" s="5" t="s">
        <v>12</v>
      </c>
      <c r="B2" s="6">
        <v>1169</v>
      </c>
      <c r="C2" s="7">
        <v>42600</v>
      </c>
      <c r="D2" s="6" t="s">
        <v>13</v>
      </c>
      <c r="E2" s="7">
        <v>42277</v>
      </c>
      <c r="F2" s="7">
        <v>42600</v>
      </c>
      <c r="G2" s="7">
        <v>42307</v>
      </c>
      <c r="H2" s="6">
        <v>211.83</v>
      </c>
      <c r="I2" s="6">
        <v>38.2</v>
      </c>
      <c r="J2" s="6">
        <v>173.63</v>
      </c>
      <c r="K2" s="6">
        <v>293</v>
      </c>
      <c r="L2" s="8">
        <f aca="true" t="shared" si="0" ref="L2:L65">+J2*K2</f>
        <v>50873.59</v>
      </c>
      <c r="M2" s="9"/>
    </row>
    <row r="3" spans="1:13" ht="11.25">
      <c r="A3" s="5" t="s">
        <v>12</v>
      </c>
      <c r="B3" s="6">
        <v>1170</v>
      </c>
      <c r="C3" s="7">
        <v>42600</v>
      </c>
      <c r="D3" s="6" t="s">
        <v>14</v>
      </c>
      <c r="E3" s="7">
        <v>42277</v>
      </c>
      <c r="F3" s="7">
        <v>42600</v>
      </c>
      <c r="G3" s="7">
        <v>42307</v>
      </c>
      <c r="H3" s="6">
        <v>12.2</v>
      </c>
      <c r="I3" s="6">
        <v>2.2</v>
      </c>
      <c r="J3" s="6">
        <v>10</v>
      </c>
      <c r="K3" s="6">
        <v>293</v>
      </c>
      <c r="L3" s="8">
        <f t="shared" si="0"/>
        <v>2930</v>
      </c>
      <c r="M3" s="9"/>
    </row>
    <row r="4" spans="1:13" ht="11.25">
      <c r="A4" s="5" t="s">
        <v>12</v>
      </c>
      <c r="B4" s="6">
        <v>1375</v>
      </c>
      <c r="C4" s="7">
        <v>42622</v>
      </c>
      <c r="D4" s="6" t="s">
        <v>15</v>
      </c>
      <c r="E4" s="7">
        <v>42338</v>
      </c>
      <c r="F4" s="7">
        <v>42627</v>
      </c>
      <c r="G4" s="7">
        <v>42368</v>
      </c>
      <c r="H4" s="6">
        <v>29.27</v>
      </c>
      <c r="I4" s="6">
        <v>5.28</v>
      </c>
      <c r="J4" s="6">
        <v>23.99</v>
      </c>
      <c r="K4" s="6">
        <v>259</v>
      </c>
      <c r="L4" s="8">
        <f t="shared" si="0"/>
        <v>6213.41</v>
      </c>
      <c r="M4" s="9"/>
    </row>
    <row r="5" spans="1:12" ht="11.25">
      <c r="A5" s="5" t="s">
        <v>16</v>
      </c>
      <c r="B5" s="6">
        <v>1150</v>
      </c>
      <c r="C5" s="7">
        <v>42593</v>
      </c>
      <c r="D5" s="10" t="s">
        <v>17</v>
      </c>
      <c r="E5" s="7">
        <v>42345</v>
      </c>
      <c r="F5" s="7">
        <v>42594</v>
      </c>
      <c r="G5" s="7">
        <v>42444</v>
      </c>
      <c r="H5" s="6">
        <v>12.06</v>
      </c>
      <c r="I5" s="6">
        <v>12.06</v>
      </c>
      <c r="J5" s="6">
        <v>0</v>
      </c>
      <c r="K5" s="6">
        <v>150</v>
      </c>
      <c r="L5" s="8">
        <f t="shared" si="0"/>
        <v>0</v>
      </c>
    </row>
    <row r="6" spans="1:12" ht="11.25">
      <c r="A6" s="5" t="s">
        <v>16</v>
      </c>
      <c r="B6" s="6">
        <v>1150</v>
      </c>
      <c r="C6" s="7">
        <v>42593</v>
      </c>
      <c r="D6" s="10" t="s">
        <v>18</v>
      </c>
      <c r="E6" s="7">
        <v>42345</v>
      </c>
      <c r="F6" s="7">
        <v>42594</v>
      </c>
      <c r="G6" s="7">
        <v>42444</v>
      </c>
      <c r="H6" s="6">
        <v>24.59</v>
      </c>
      <c r="I6" s="6">
        <v>24.59</v>
      </c>
      <c r="J6" s="6">
        <v>0</v>
      </c>
      <c r="K6" s="6">
        <v>150</v>
      </c>
      <c r="L6" s="8">
        <f t="shared" si="0"/>
        <v>0</v>
      </c>
    </row>
    <row r="7" spans="1:12" ht="11.25">
      <c r="A7" s="5" t="s">
        <v>16</v>
      </c>
      <c r="B7" s="6">
        <v>1154</v>
      </c>
      <c r="C7" s="7">
        <v>42593</v>
      </c>
      <c r="D7" s="10" t="s">
        <v>19</v>
      </c>
      <c r="E7" s="7">
        <v>42345</v>
      </c>
      <c r="F7" s="7">
        <v>42594</v>
      </c>
      <c r="G7" s="7">
        <v>42444</v>
      </c>
      <c r="H7" s="6">
        <v>20.32</v>
      </c>
      <c r="I7" s="6">
        <v>20.32</v>
      </c>
      <c r="J7" s="6">
        <v>0</v>
      </c>
      <c r="K7" s="6">
        <v>150</v>
      </c>
      <c r="L7" s="8">
        <f t="shared" si="0"/>
        <v>0</v>
      </c>
    </row>
    <row r="8" spans="1:12" ht="11.25">
      <c r="A8" s="5" t="s">
        <v>16</v>
      </c>
      <c r="B8" s="6">
        <v>1155</v>
      </c>
      <c r="C8" s="7">
        <v>42593</v>
      </c>
      <c r="D8" s="10" t="s">
        <v>20</v>
      </c>
      <c r="E8" s="7">
        <v>42345</v>
      </c>
      <c r="F8" s="7">
        <v>42594</v>
      </c>
      <c r="G8" s="7">
        <v>42444</v>
      </c>
      <c r="H8" s="6">
        <v>15.3</v>
      </c>
      <c r="I8" s="6">
        <v>15.3</v>
      </c>
      <c r="J8" s="6">
        <v>0</v>
      </c>
      <c r="K8" s="6">
        <v>150</v>
      </c>
      <c r="L8" s="8">
        <f t="shared" si="0"/>
        <v>0</v>
      </c>
    </row>
    <row r="9" spans="1:12" ht="11.25">
      <c r="A9" s="5" t="s">
        <v>16</v>
      </c>
      <c r="B9" s="6">
        <v>1150</v>
      </c>
      <c r="C9" s="7">
        <v>42593</v>
      </c>
      <c r="D9" s="10" t="s">
        <v>21</v>
      </c>
      <c r="E9" s="7">
        <v>42345</v>
      </c>
      <c r="F9" s="7">
        <v>42594</v>
      </c>
      <c r="G9" s="7">
        <v>42444</v>
      </c>
      <c r="H9" s="6">
        <v>19.38</v>
      </c>
      <c r="I9" s="6">
        <v>19.38</v>
      </c>
      <c r="J9" s="6">
        <v>0</v>
      </c>
      <c r="K9" s="6">
        <v>150</v>
      </c>
      <c r="L9" s="8">
        <f t="shared" si="0"/>
        <v>0</v>
      </c>
    </row>
    <row r="10" spans="1:12" ht="11.25">
      <c r="A10" s="5" t="s">
        <v>16</v>
      </c>
      <c r="B10" s="6">
        <v>1150</v>
      </c>
      <c r="C10" s="7">
        <v>42593</v>
      </c>
      <c r="D10" s="10" t="s">
        <v>22</v>
      </c>
      <c r="E10" s="7">
        <v>42345</v>
      </c>
      <c r="F10" s="7">
        <v>42594</v>
      </c>
      <c r="G10" s="7">
        <v>42444</v>
      </c>
      <c r="H10" s="6">
        <v>62.61</v>
      </c>
      <c r="I10" s="6">
        <v>62.61</v>
      </c>
      <c r="J10" s="6">
        <v>0</v>
      </c>
      <c r="K10" s="6">
        <v>150</v>
      </c>
      <c r="L10" s="8">
        <f t="shared" si="0"/>
        <v>0</v>
      </c>
    </row>
    <row r="11" spans="1:12" ht="11.25">
      <c r="A11" s="5" t="s">
        <v>16</v>
      </c>
      <c r="B11" s="6">
        <v>1150</v>
      </c>
      <c r="C11" s="7">
        <v>42593</v>
      </c>
      <c r="D11" s="10" t="s">
        <v>23</v>
      </c>
      <c r="E11" s="7">
        <v>42345</v>
      </c>
      <c r="F11" s="7">
        <v>42594</v>
      </c>
      <c r="G11" s="7">
        <v>42444</v>
      </c>
      <c r="H11" s="6">
        <v>24.27</v>
      </c>
      <c r="I11" s="6">
        <v>24.27</v>
      </c>
      <c r="J11" s="6">
        <v>0</v>
      </c>
      <c r="K11" s="6">
        <v>150</v>
      </c>
      <c r="L11" s="8">
        <f t="shared" si="0"/>
        <v>0</v>
      </c>
    </row>
    <row r="12" spans="1:12" ht="11.25">
      <c r="A12" s="5" t="s">
        <v>16</v>
      </c>
      <c r="B12" s="6">
        <v>1153</v>
      </c>
      <c r="C12" s="7">
        <v>42593</v>
      </c>
      <c r="D12" s="10" t="s">
        <v>24</v>
      </c>
      <c r="E12" s="7">
        <v>42345</v>
      </c>
      <c r="F12" s="7">
        <v>42594</v>
      </c>
      <c r="G12" s="7">
        <v>42444</v>
      </c>
      <c r="H12" s="6">
        <v>49.94</v>
      </c>
      <c r="I12" s="6">
        <v>49.94</v>
      </c>
      <c r="J12" s="6">
        <v>0</v>
      </c>
      <c r="K12" s="6">
        <v>150</v>
      </c>
      <c r="L12" s="8">
        <f t="shared" si="0"/>
        <v>0</v>
      </c>
    </row>
    <row r="13" spans="1:12" ht="11.25">
      <c r="A13" s="5" t="s">
        <v>16</v>
      </c>
      <c r="B13" s="6">
        <v>1152</v>
      </c>
      <c r="C13" s="7">
        <v>42593</v>
      </c>
      <c r="D13" s="10" t="s">
        <v>25</v>
      </c>
      <c r="E13" s="7">
        <v>42345</v>
      </c>
      <c r="F13" s="7">
        <v>42594</v>
      </c>
      <c r="G13" s="7">
        <v>42444</v>
      </c>
      <c r="H13" s="6">
        <v>29.82</v>
      </c>
      <c r="I13" s="6">
        <v>29.82</v>
      </c>
      <c r="J13" s="6">
        <v>0</v>
      </c>
      <c r="K13" s="6">
        <v>150</v>
      </c>
      <c r="L13" s="8">
        <f t="shared" si="0"/>
        <v>0</v>
      </c>
    </row>
    <row r="14" spans="1:12" ht="11.25">
      <c r="A14" s="5" t="s">
        <v>16</v>
      </c>
      <c r="B14" s="6">
        <v>1150</v>
      </c>
      <c r="C14" s="7">
        <v>42593</v>
      </c>
      <c r="D14" s="10" t="s">
        <v>26</v>
      </c>
      <c r="E14" s="7">
        <v>42345</v>
      </c>
      <c r="F14" s="7">
        <v>42594</v>
      </c>
      <c r="G14" s="7">
        <v>42444</v>
      </c>
      <c r="H14" s="6">
        <v>12.15</v>
      </c>
      <c r="I14" s="6">
        <v>12.15</v>
      </c>
      <c r="J14" s="6">
        <v>0</v>
      </c>
      <c r="K14" s="6">
        <v>150</v>
      </c>
      <c r="L14" s="8">
        <f t="shared" si="0"/>
        <v>0</v>
      </c>
    </row>
    <row r="15" spans="1:12" ht="11.25">
      <c r="A15" s="5" t="s">
        <v>16</v>
      </c>
      <c r="B15" s="6">
        <v>1153</v>
      </c>
      <c r="C15" s="7">
        <v>42593</v>
      </c>
      <c r="D15" s="10" t="s">
        <v>27</v>
      </c>
      <c r="E15" s="7">
        <v>42345</v>
      </c>
      <c r="F15" s="7">
        <v>42594</v>
      </c>
      <c r="G15" s="7">
        <v>42444</v>
      </c>
      <c r="H15" s="6">
        <v>43.39</v>
      </c>
      <c r="I15" s="6">
        <v>43.39</v>
      </c>
      <c r="J15" s="6">
        <v>0</v>
      </c>
      <c r="K15" s="6">
        <v>150</v>
      </c>
      <c r="L15" s="8">
        <f t="shared" si="0"/>
        <v>0</v>
      </c>
    </row>
    <row r="16" spans="1:12" ht="11.25">
      <c r="A16" s="5" t="s">
        <v>16</v>
      </c>
      <c r="B16" s="6">
        <v>1150</v>
      </c>
      <c r="C16" s="7">
        <v>42593</v>
      </c>
      <c r="D16" s="10" t="s">
        <v>28</v>
      </c>
      <c r="E16" s="7">
        <v>42345</v>
      </c>
      <c r="F16" s="7">
        <v>42594</v>
      </c>
      <c r="G16" s="7">
        <v>42444</v>
      </c>
      <c r="H16" s="6">
        <v>12.16</v>
      </c>
      <c r="I16" s="6">
        <v>12.16</v>
      </c>
      <c r="J16" s="6">
        <v>0</v>
      </c>
      <c r="K16" s="6">
        <v>150</v>
      </c>
      <c r="L16" s="8">
        <f t="shared" si="0"/>
        <v>0</v>
      </c>
    </row>
    <row r="17" spans="1:12" ht="11.25">
      <c r="A17" s="5" t="s">
        <v>16</v>
      </c>
      <c r="B17" s="6">
        <v>1151</v>
      </c>
      <c r="C17" s="7">
        <v>42593</v>
      </c>
      <c r="D17" s="10" t="s">
        <v>29</v>
      </c>
      <c r="E17" s="7">
        <v>42345</v>
      </c>
      <c r="F17" s="7">
        <v>42594</v>
      </c>
      <c r="G17" s="7">
        <v>42444</v>
      </c>
      <c r="H17" s="6">
        <v>18.04</v>
      </c>
      <c r="I17" s="6">
        <v>18.04</v>
      </c>
      <c r="J17" s="6">
        <v>0</v>
      </c>
      <c r="K17" s="6">
        <v>150</v>
      </c>
      <c r="L17" s="8">
        <f t="shared" si="0"/>
        <v>0</v>
      </c>
    </row>
    <row r="18" spans="1:12" ht="11.25">
      <c r="A18" s="5" t="s">
        <v>16</v>
      </c>
      <c r="B18" s="6">
        <v>1150</v>
      </c>
      <c r="C18" s="7">
        <v>42593</v>
      </c>
      <c r="D18" s="10" t="s">
        <v>30</v>
      </c>
      <c r="E18" s="7">
        <v>42405</v>
      </c>
      <c r="F18" s="7">
        <v>42594</v>
      </c>
      <c r="G18" s="7">
        <v>42507</v>
      </c>
      <c r="H18" s="6">
        <v>21.67</v>
      </c>
      <c r="I18" s="6">
        <v>21.67</v>
      </c>
      <c r="J18" s="6">
        <v>0</v>
      </c>
      <c r="K18" s="6">
        <v>87</v>
      </c>
      <c r="L18" s="8">
        <f t="shared" si="0"/>
        <v>0</v>
      </c>
    </row>
    <row r="19" spans="1:12" ht="11.25">
      <c r="A19" s="5" t="s">
        <v>16</v>
      </c>
      <c r="B19" s="6">
        <v>1150</v>
      </c>
      <c r="C19" s="7">
        <v>42593</v>
      </c>
      <c r="D19" s="10" t="s">
        <v>31</v>
      </c>
      <c r="E19" s="7">
        <v>42405</v>
      </c>
      <c r="F19" s="7">
        <v>42594</v>
      </c>
      <c r="G19" s="7">
        <v>42507</v>
      </c>
      <c r="H19" s="6">
        <v>50.66</v>
      </c>
      <c r="I19" s="6">
        <v>50.66</v>
      </c>
      <c r="J19" s="6">
        <v>0</v>
      </c>
      <c r="K19" s="6">
        <v>87</v>
      </c>
      <c r="L19" s="8">
        <f t="shared" si="0"/>
        <v>0</v>
      </c>
    </row>
    <row r="20" spans="1:12" ht="11.25">
      <c r="A20" s="5" t="s">
        <v>16</v>
      </c>
      <c r="B20" s="6">
        <v>1151</v>
      </c>
      <c r="C20" s="7">
        <v>42593</v>
      </c>
      <c r="D20" s="10" t="s">
        <v>32</v>
      </c>
      <c r="E20" s="7">
        <v>42405</v>
      </c>
      <c r="F20" s="7">
        <v>42594</v>
      </c>
      <c r="G20" s="7">
        <v>42507</v>
      </c>
      <c r="H20" s="6">
        <v>17.21</v>
      </c>
      <c r="I20" s="6">
        <v>17.21</v>
      </c>
      <c r="J20" s="6">
        <v>0</v>
      </c>
      <c r="K20" s="6">
        <v>87</v>
      </c>
      <c r="L20" s="8">
        <f t="shared" si="0"/>
        <v>0</v>
      </c>
    </row>
    <row r="21" spans="1:12" ht="11.25">
      <c r="A21" s="5" t="s">
        <v>16</v>
      </c>
      <c r="B21" s="6">
        <v>1154</v>
      </c>
      <c r="C21" s="7">
        <v>42593</v>
      </c>
      <c r="D21" s="10" t="s">
        <v>33</v>
      </c>
      <c r="E21" s="7">
        <v>42405</v>
      </c>
      <c r="F21" s="7">
        <v>42594</v>
      </c>
      <c r="G21" s="7">
        <v>42507</v>
      </c>
      <c r="H21" s="6">
        <v>28.28</v>
      </c>
      <c r="I21" s="6">
        <v>28.28</v>
      </c>
      <c r="J21" s="6">
        <v>0</v>
      </c>
      <c r="K21" s="6">
        <v>87</v>
      </c>
      <c r="L21" s="8">
        <f t="shared" si="0"/>
        <v>0</v>
      </c>
    </row>
    <row r="22" spans="1:12" ht="11.25">
      <c r="A22" s="5" t="s">
        <v>16</v>
      </c>
      <c r="B22" s="6">
        <v>1155</v>
      </c>
      <c r="C22" s="7">
        <v>42593</v>
      </c>
      <c r="D22" s="10" t="s">
        <v>34</v>
      </c>
      <c r="E22" s="7">
        <v>42405</v>
      </c>
      <c r="F22" s="7">
        <v>42594</v>
      </c>
      <c r="G22" s="7">
        <v>42507</v>
      </c>
      <c r="H22" s="6">
        <v>12.68</v>
      </c>
      <c r="I22" s="6">
        <v>12.68</v>
      </c>
      <c r="J22" s="6">
        <v>0</v>
      </c>
      <c r="K22" s="6">
        <v>87</v>
      </c>
      <c r="L22" s="8">
        <f t="shared" si="0"/>
        <v>0</v>
      </c>
    </row>
    <row r="23" spans="1:12" ht="11.25">
      <c r="A23" s="5" t="s">
        <v>16</v>
      </c>
      <c r="B23" s="6">
        <v>1150</v>
      </c>
      <c r="C23" s="7">
        <v>42593</v>
      </c>
      <c r="D23" s="10" t="s">
        <v>35</v>
      </c>
      <c r="E23" s="7">
        <v>42405</v>
      </c>
      <c r="F23" s="7">
        <v>42594</v>
      </c>
      <c r="G23" s="7">
        <v>42507</v>
      </c>
      <c r="H23" s="6">
        <v>10.96</v>
      </c>
      <c r="I23" s="6">
        <v>10.96</v>
      </c>
      <c r="J23" s="6">
        <v>0</v>
      </c>
      <c r="K23" s="6">
        <v>87</v>
      </c>
      <c r="L23" s="8">
        <f t="shared" si="0"/>
        <v>0</v>
      </c>
    </row>
    <row r="24" spans="1:12" ht="11.25">
      <c r="A24" s="5" t="s">
        <v>16</v>
      </c>
      <c r="B24" s="6">
        <v>1150</v>
      </c>
      <c r="C24" s="7">
        <v>42593</v>
      </c>
      <c r="D24" s="10" t="s">
        <v>36</v>
      </c>
      <c r="E24" s="7">
        <v>42405</v>
      </c>
      <c r="F24" s="7">
        <v>42594</v>
      </c>
      <c r="G24" s="7">
        <v>42507</v>
      </c>
      <c r="H24" s="6">
        <v>23.21</v>
      </c>
      <c r="I24" s="6">
        <v>23.21</v>
      </c>
      <c r="J24" s="6">
        <v>0</v>
      </c>
      <c r="K24" s="6">
        <v>87</v>
      </c>
      <c r="L24" s="8">
        <f t="shared" si="0"/>
        <v>0</v>
      </c>
    </row>
    <row r="25" spans="1:12" ht="11.25">
      <c r="A25" s="5" t="s">
        <v>16</v>
      </c>
      <c r="B25" s="6">
        <v>1154</v>
      </c>
      <c r="C25" s="7">
        <v>42593</v>
      </c>
      <c r="D25" s="10" t="s">
        <v>37</v>
      </c>
      <c r="E25" s="7">
        <v>42405</v>
      </c>
      <c r="F25" s="7">
        <v>42594</v>
      </c>
      <c r="G25" s="7">
        <v>42507</v>
      </c>
      <c r="H25" s="6">
        <v>18.08</v>
      </c>
      <c r="I25" s="6">
        <v>18.08</v>
      </c>
      <c r="J25" s="6">
        <v>0</v>
      </c>
      <c r="K25" s="6">
        <v>87</v>
      </c>
      <c r="L25" s="8">
        <f t="shared" si="0"/>
        <v>0</v>
      </c>
    </row>
    <row r="26" spans="1:12" ht="11.25">
      <c r="A26" s="5" t="s">
        <v>16</v>
      </c>
      <c r="B26" s="6">
        <v>1150</v>
      </c>
      <c r="C26" s="7">
        <v>42593</v>
      </c>
      <c r="D26" s="10" t="s">
        <v>38</v>
      </c>
      <c r="E26" s="7">
        <v>42405</v>
      </c>
      <c r="F26" s="7">
        <v>42594</v>
      </c>
      <c r="G26" s="7">
        <v>42507</v>
      </c>
      <c r="H26" s="6">
        <v>16.87</v>
      </c>
      <c r="I26" s="6">
        <v>16.87</v>
      </c>
      <c r="J26" s="6">
        <v>0</v>
      </c>
      <c r="K26" s="6">
        <v>87</v>
      </c>
      <c r="L26" s="8">
        <f t="shared" si="0"/>
        <v>0</v>
      </c>
    </row>
    <row r="27" spans="1:12" ht="11.25">
      <c r="A27" s="5" t="s">
        <v>16</v>
      </c>
      <c r="B27" s="6">
        <v>1150</v>
      </c>
      <c r="C27" s="7">
        <v>42593</v>
      </c>
      <c r="D27" s="10" t="s">
        <v>39</v>
      </c>
      <c r="E27" s="7">
        <v>42405</v>
      </c>
      <c r="F27" s="7">
        <v>42594</v>
      </c>
      <c r="G27" s="7">
        <v>42507</v>
      </c>
      <c r="H27" s="6">
        <v>11.07</v>
      </c>
      <c r="I27" s="6">
        <v>11.07</v>
      </c>
      <c r="J27" s="6">
        <v>0</v>
      </c>
      <c r="K27" s="6">
        <v>87</v>
      </c>
      <c r="L27" s="8">
        <f t="shared" si="0"/>
        <v>0</v>
      </c>
    </row>
    <row r="28" spans="1:12" ht="11.25">
      <c r="A28" s="5" t="s">
        <v>16</v>
      </c>
      <c r="B28" s="6">
        <v>1153</v>
      </c>
      <c r="C28" s="7">
        <v>42593</v>
      </c>
      <c r="D28" s="10" t="s">
        <v>40</v>
      </c>
      <c r="E28" s="7">
        <v>42405</v>
      </c>
      <c r="F28" s="7">
        <v>42594</v>
      </c>
      <c r="G28" s="7">
        <v>42507</v>
      </c>
      <c r="H28" s="6">
        <v>61.07</v>
      </c>
      <c r="I28" s="6">
        <v>61.07</v>
      </c>
      <c r="J28" s="6">
        <v>0</v>
      </c>
      <c r="K28" s="6">
        <v>87</v>
      </c>
      <c r="L28" s="8">
        <f t="shared" si="0"/>
        <v>0</v>
      </c>
    </row>
    <row r="29" spans="1:12" ht="11.25">
      <c r="A29" s="5" t="s">
        <v>16</v>
      </c>
      <c r="B29" s="6">
        <v>1150</v>
      </c>
      <c r="C29" s="7">
        <v>42593</v>
      </c>
      <c r="D29" s="10" t="s">
        <v>41</v>
      </c>
      <c r="E29" s="7">
        <v>42405</v>
      </c>
      <c r="F29" s="7">
        <v>42594</v>
      </c>
      <c r="G29" s="7">
        <v>42507</v>
      </c>
      <c r="H29" s="6">
        <v>10.96</v>
      </c>
      <c r="I29" s="6">
        <v>10.96</v>
      </c>
      <c r="J29" s="6">
        <v>0</v>
      </c>
      <c r="K29" s="6">
        <v>87</v>
      </c>
      <c r="L29" s="8">
        <f t="shared" si="0"/>
        <v>0</v>
      </c>
    </row>
    <row r="30" spans="1:12" ht="11.25">
      <c r="A30" s="5" t="s">
        <v>16</v>
      </c>
      <c r="B30" s="6">
        <v>1152</v>
      </c>
      <c r="C30" s="7">
        <v>42593</v>
      </c>
      <c r="D30" s="10" t="s">
        <v>42</v>
      </c>
      <c r="E30" s="7">
        <v>42405</v>
      </c>
      <c r="F30" s="7">
        <v>42594</v>
      </c>
      <c r="G30" s="7">
        <v>42507</v>
      </c>
      <c r="H30" s="6">
        <v>27.41</v>
      </c>
      <c r="I30" s="6">
        <v>27.41</v>
      </c>
      <c r="J30" s="6">
        <v>0</v>
      </c>
      <c r="K30" s="6">
        <v>87</v>
      </c>
      <c r="L30" s="8">
        <f t="shared" si="0"/>
        <v>0</v>
      </c>
    </row>
    <row r="31" spans="1:13" ht="11.25">
      <c r="A31" s="5" t="s">
        <v>16</v>
      </c>
      <c r="B31" s="6">
        <v>1118</v>
      </c>
      <c r="C31" s="7">
        <v>42593</v>
      </c>
      <c r="D31" s="10" t="s">
        <v>35</v>
      </c>
      <c r="E31" s="7">
        <v>42405</v>
      </c>
      <c r="F31" s="7">
        <v>42565</v>
      </c>
      <c r="G31" s="7">
        <v>42507</v>
      </c>
      <c r="H31" s="6">
        <v>49.8</v>
      </c>
      <c r="I31" s="6">
        <v>0</v>
      </c>
      <c r="J31" s="6">
        <v>49.8</v>
      </c>
      <c r="K31" s="6">
        <v>58</v>
      </c>
      <c r="L31" s="8">
        <f t="shared" si="0"/>
        <v>2888.3999999999996</v>
      </c>
      <c r="M31" s="9"/>
    </row>
    <row r="32" spans="1:13" ht="11.25">
      <c r="A32" s="5" t="s">
        <v>43</v>
      </c>
      <c r="B32" s="6">
        <v>1026</v>
      </c>
      <c r="C32" s="7">
        <v>42577</v>
      </c>
      <c r="D32" s="6" t="s">
        <v>44</v>
      </c>
      <c r="E32" s="7">
        <v>42521</v>
      </c>
      <c r="F32" s="7">
        <v>42577</v>
      </c>
      <c r="G32" s="7">
        <v>42521</v>
      </c>
      <c r="H32" s="6">
        <v>48</v>
      </c>
      <c r="I32" s="6">
        <v>0</v>
      </c>
      <c r="J32" s="6">
        <v>48</v>
      </c>
      <c r="K32" s="6">
        <v>56</v>
      </c>
      <c r="L32" s="8">
        <f t="shared" si="0"/>
        <v>2688</v>
      </c>
      <c r="M32" s="9"/>
    </row>
    <row r="33" spans="1:13" ht="11.25">
      <c r="A33" s="5" t="s">
        <v>45</v>
      </c>
      <c r="B33" s="6">
        <v>1096</v>
      </c>
      <c r="C33" s="7">
        <v>42592</v>
      </c>
      <c r="D33" s="6" t="str">
        <f>"41601763175"</f>
        <v>41601763175</v>
      </c>
      <c r="E33" s="7">
        <v>42521</v>
      </c>
      <c r="F33" s="7">
        <v>42594</v>
      </c>
      <c r="G33" s="7">
        <v>42541</v>
      </c>
      <c r="H33" s="6">
        <v>195.99</v>
      </c>
      <c r="I33" s="6">
        <v>35.34</v>
      </c>
      <c r="J33" s="6">
        <v>160.65</v>
      </c>
      <c r="K33" s="6">
        <v>53</v>
      </c>
      <c r="L33" s="8">
        <f t="shared" si="0"/>
        <v>8514.45</v>
      </c>
      <c r="M33" s="9"/>
    </row>
    <row r="34" spans="1:13" ht="11.25">
      <c r="A34" s="5" t="s">
        <v>45</v>
      </c>
      <c r="B34" s="6">
        <v>1086</v>
      </c>
      <c r="C34" s="7">
        <v>42592</v>
      </c>
      <c r="D34" s="6" t="str">
        <f>"41601763177"</f>
        <v>41601763177</v>
      </c>
      <c r="E34" s="7">
        <v>42521</v>
      </c>
      <c r="F34" s="7">
        <v>42594</v>
      </c>
      <c r="G34" s="7">
        <v>42541</v>
      </c>
      <c r="H34" s="11">
        <v>1005.98</v>
      </c>
      <c r="I34" s="6">
        <v>181.41</v>
      </c>
      <c r="J34" s="6">
        <v>824.57</v>
      </c>
      <c r="K34" s="6">
        <v>53</v>
      </c>
      <c r="L34" s="8">
        <f t="shared" si="0"/>
        <v>43702.21</v>
      </c>
      <c r="M34" s="9"/>
    </row>
    <row r="35" spans="1:13" ht="11.25">
      <c r="A35" s="5" t="s">
        <v>45</v>
      </c>
      <c r="B35" s="6">
        <v>1117</v>
      </c>
      <c r="C35" s="7">
        <v>42593</v>
      </c>
      <c r="D35" s="6" t="str">
        <f>"41601763183"</f>
        <v>41601763183</v>
      </c>
      <c r="E35" s="7">
        <v>42521</v>
      </c>
      <c r="F35" s="7">
        <v>42594</v>
      </c>
      <c r="G35" s="7">
        <v>42541</v>
      </c>
      <c r="H35" s="6">
        <v>29.42</v>
      </c>
      <c r="I35" s="6">
        <v>3.57</v>
      </c>
      <c r="J35" s="6">
        <v>25.85</v>
      </c>
      <c r="K35" s="6">
        <v>53</v>
      </c>
      <c r="L35" s="8">
        <f t="shared" si="0"/>
        <v>1370.0500000000002</v>
      </c>
      <c r="M35" s="9"/>
    </row>
    <row r="36" spans="1:13" ht="11.25">
      <c r="A36" s="5" t="s">
        <v>45</v>
      </c>
      <c r="B36" s="6">
        <v>1087</v>
      </c>
      <c r="C36" s="7">
        <v>42592</v>
      </c>
      <c r="D36" s="6" t="str">
        <f>"41601763176"</f>
        <v>41601763176</v>
      </c>
      <c r="E36" s="7">
        <v>42521</v>
      </c>
      <c r="F36" s="7">
        <v>42594</v>
      </c>
      <c r="G36" s="7">
        <v>42541</v>
      </c>
      <c r="H36" s="6">
        <v>49.07</v>
      </c>
      <c r="I36" s="6">
        <v>5.35</v>
      </c>
      <c r="J36" s="6">
        <v>43.72</v>
      </c>
      <c r="K36" s="6">
        <v>53</v>
      </c>
      <c r="L36" s="8">
        <f t="shared" si="0"/>
        <v>2317.16</v>
      </c>
      <c r="M36" s="9"/>
    </row>
    <row r="37" spans="1:13" ht="11.25">
      <c r="A37" s="5" t="s">
        <v>45</v>
      </c>
      <c r="B37" s="6">
        <v>1093</v>
      </c>
      <c r="C37" s="7">
        <v>42592</v>
      </c>
      <c r="D37" s="6" t="str">
        <f>"41601763171"</f>
        <v>41601763171</v>
      </c>
      <c r="E37" s="7">
        <v>42521</v>
      </c>
      <c r="F37" s="7">
        <v>42594</v>
      </c>
      <c r="G37" s="7">
        <v>42541</v>
      </c>
      <c r="H37" s="6">
        <v>44.77</v>
      </c>
      <c r="I37" s="6">
        <v>8.07</v>
      </c>
      <c r="J37" s="6">
        <v>36.7</v>
      </c>
      <c r="K37" s="6">
        <v>53</v>
      </c>
      <c r="L37" s="8">
        <f t="shared" si="0"/>
        <v>1945.1000000000001</v>
      </c>
      <c r="M37" s="9"/>
    </row>
    <row r="38" spans="1:13" ht="11.25">
      <c r="A38" s="5" t="s">
        <v>45</v>
      </c>
      <c r="B38" s="6">
        <v>1089</v>
      </c>
      <c r="C38" s="7">
        <v>42592</v>
      </c>
      <c r="D38" s="6" t="str">
        <f>"41601763179"</f>
        <v>41601763179</v>
      </c>
      <c r="E38" s="7">
        <v>42521</v>
      </c>
      <c r="F38" s="7">
        <v>42594</v>
      </c>
      <c r="G38" s="7">
        <v>42541</v>
      </c>
      <c r="H38" s="6">
        <v>152.55</v>
      </c>
      <c r="I38" s="6">
        <v>27.51</v>
      </c>
      <c r="J38" s="6">
        <v>125.04</v>
      </c>
      <c r="K38" s="6">
        <v>53</v>
      </c>
      <c r="L38" s="8">
        <f t="shared" si="0"/>
        <v>6627.12</v>
      </c>
      <c r="M38" s="9"/>
    </row>
    <row r="39" spans="1:13" ht="11.25">
      <c r="A39" s="5" t="s">
        <v>45</v>
      </c>
      <c r="B39" s="6">
        <v>1092</v>
      </c>
      <c r="C39" s="7">
        <v>42592</v>
      </c>
      <c r="D39" s="6" t="str">
        <f>"41601763172"</f>
        <v>41601763172</v>
      </c>
      <c r="E39" s="7">
        <v>42521</v>
      </c>
      <c r="F39" s="7">
        <v>42594</v>
      </c>
      <c r="G39" s="7">
        <v>42541</v>
      </c>
      <c r="H39" s="6">
        <v>400.81</v>
      </c>
      <c r="I39" s="6">
        <v>72.28</v>
      </c>
      <c r="J39" s="6">
        <v>328.53</v>
      </c>
      <c r="K39" s="6">
        <v>53</v>
      </c>
      <c r="L39" s="8">
        <f t="shared" si="0"/>
        <v>17412.09</v>
      </c>
      <c r="M39" s="9"/>
    </row>
    <row r="40" spans="1:13" ht="11.25">
      <c r="A40" s="5" t="s">
        <v>45</v>
      </c>
      <c r="B40" s="6">
        <v>1085</v>
      </c>
      <c r="C40" s="7">
        <v>42592</v>
      </c>
      <c r="D40" s="6" t="str">
        <f>"41601763174"</f>
        <v>41601763174</v>
      </c>
      <c r="E40" s="7">
        <v>42521</v>
      </c>
      <c r="F40" s="7">
        <v>42594</v>
      </c>
      <c r="G40" s="7">
        <v>42541</v>
      </c>
      <c r="H40" s="6">
        <v>183.16</v>
      </c>
      <c r="I40" s="6">
        <v>33.03</v>
      </c>
      <c r="J40" s="6">
        <v>150.13</v>
      </c>
      <c r="K40" s="6">
        <v>53</v>
      </c>
      <c r="L40" s="8">
        <f t="shared" si="0"/>
        <v>7956.889999999999</v>
      </c>
      <c r="M40" s="9"/>
    </row>
    <row r="41" spans="1:13" ht="11.25">
      <c r="A41" s="5" t="s">
        <v>45</v>
      </c>
      <c r="B41" s="6">
        <v>1095</v>
      </c>
      <c r="C41" s="7">
        <v>42592</v>
      </c>
      <c r="D41" s="6" t="str">
        <f>"41601763181"</f>
        <v>41601763181</v>
      </c>
      <c r="E41" s="7">
        <v>42521</v>
      </c>
      <c r="F41" s="7">
        <v>42594</v>
      </c>
      <c r="G41" s="7">
        <v>42541</v>
      </c>
      <c r="H41" s="6">
        <v>288.44</v>
      </c>
      <c r="I41" s="6">
        <v>52.01</v>
      </c>
      <c r="J41" s="6">
        <v>236.43</v>
      </c>
      <c r="K41" s="6">
        <v>53</v>
      </c>
      <c r="L41" s="8">
        <f t="shared" si="0"/>
        <v>12530.79</v>
      </c>
      <c r="M41" s="9"/>
    </row>
    <row r="42" spans="1:13" ht="11.25">
      <c r="A42" s="5" t="s">
        <v>45</v>
      </c>
      <c r="B42" s="6">
        <v>1094</v>
      </c>
      <c r="C42" s="7">
        <v>42592</v>
      </c>
      <c r="D42" s="6" t="str">
        <f>"41601763180"</f>
        <v>41601763180</v>
      </c>
      <c r="E42" s="7">
        <v>42521</v>
      </c>
      <c r="F42" s="7">
        <v>42594</v>
      </c>
      <c r="G42" s="7">
        <v>42541</v>
      </c>
      <c r="H42" s="6">
        <v>139.79</v>
      </c>
      <c r="I42" s="6">
        <v>25.21</v>
      </c>
      <c r="J42" s="6">
        <v>114.58</v>
      </c>
      <c r="K42" s="6">
        <v>53</v>
      </c>
      <c r="L42" s="8">
        <f t="shared" si="0"/>
        <v>6072.74</v>
      </c>
      <c r="M42" s="9"/>
    </row>
    <row r="43" spans="1:13" ht="11.25">
      <c r="A43" s="5" t="s">
        <v>45</v>
      </c>
      <c r="B43" s="6">
        <v>1091</v>
      </c>
      <c r="C43" s="7">
        <v>42592</v>
      </c>
      <c r="D43" s="6" t="str">
        <f>"41601763182"</f>
        <v>41601763182</v>
      </c>
      <c r="E43" s="7">
        <v>42521</v>
      </c>
      <c r="F43" s="7">
        <v>42594</v>
      </c>
      <c r="G43" s="7">
        <v>42541</v>
      </c>
      <c r="H43" s="6">
        <v>153.24</v>
      </c>
      <c r="I43" s="6">
        <v>27.63</v>
      </c>
      <c r="J43" s="6">
        <v>125.61</v>
      </c>
      <c r="K43" s="6">
        <v>53</v>
      </c>
      <c r="L43" s="8">
        <f t="shared" si="0"/>
        <v>6657.33</v>
      </c>
      <c r="M43" s="9"/>
    </row>
    <row r="44" spans="1:13" ht="11.25">
      <c r="A44" s="5" t="s">
        <v>45</v>
      </c>
      <c r="B44" s="6">
        <v>1090</v>
      </c>
      <c r="C44" s="7">
        <v>42592</v>
      </c>
      <c r="D44" s="6" t="str">
        <f>"41601763173"</f>
        <v>41601763173</v>
      </c>
      <c r="E44" s="7">
        <v>42521</v>
      </c>
      <c r="F44" s="7">
        <v>42594</v>
      </c>
      <c r="G44" s="7">
        <v>42541</v>
      </c>
      <c r="H44" s="6">
        <v>132.89</v>
      </c>
      <c r="I44" s="6">
        <v>23.96</v>
      </c>
      <c r="J44" s="6">
        <v>108.93</v>
      </c>
      <c r="K44" s="6">
        <v>53</v>
      </c>
      <c r="L44" s="8">
        <f t="shared" si="0"/>
        <v>5773.29</v>
      </c>
      <c r="M44" s="9"/>
    </row>
    <row r="45" spans="1:13" ht="11.25">
      <c r="A45" s="5" t="s">
        <v>45</v>
      </c>
      <c r="B45" s="6">
        <v>1088</v>
      </c>
      <c r="C45" s="7">
        <v>42592</v>
      </c>
      <c r="D45" s="6" t="str">
        <f>"41601763178"</f>
        <v>41601763178</v>
      </c>
      <c r="E45" s="7">
        <v>42521</v>
      </c>
      <c r="F45" s="7">
        <v>42594</v>
      </c>
      <c r="G45" s="7">
        <v>42541</v>
      </c>
      <c r="H45" s="11">
        <v>2114.72</v>
      </c>
      <c r="I45" s="6">
        <v>381.34</v>
      </c>
      <c r="J45" s="11">
        <v>1733.38</v>
      </c>
      <c r="K45" s="6">
        <v>53</v>
      </c>
      <c r="L45" s="8">
        <f t="shared" si="0"/>
        <v>91869.14</v>
      </c>
      <c r="M45" s="9"/>
    </row>
    <row r="46" spans="1:13" ht="11.25">
      <c r="A46" s="5" t="s">
        <v>46</v>
      </c>
      <c r="B46" s="6">
        <v>1010</v>
      </c>
      <c r="C46" s="7">
        <v>42576</v>
      </c>
      <c r="D46" s="6" t="s">
        <v>47</v>
      </c>
      <c r="E46" s="7">
        <v>42522</v>
      </c>
      <c r="F46" s="7">
        <v>42577</v>
      </c>
      <c r="G46" s="7">
        <v>42542</v>
      </c>
      <c r="H46" s="6">
        <v>121.24</v>
      </c>
      <c r="I46" s="6">
        <v>21.86</v>
      </c>
      <c r="J46" s="6">
        <v>99.38</v>
      </c>
      <c r="K46" s="6">
        <v>35</v>
      </c>
      <c r="L46" s="8">
        <f t="shared" si="0"/>
        <v>3478.2999999999997</v>
      </c>
      <c r="M46" s="9"/>
    </row>
    <row r="47" spans="1:12" ht="11.25">
      <c r="A47" s="5" t="s">
        <v>16</v>
      </c>
      <c r="B47" s="6">
        <v>1153</v>
      </c>
      <c r="C47" s="7">
        <v>42593</v>
      </c>
      <c r="D47" s="10" t="s">
        <v>48</v>
      </c>
      <c r="E47" s="7">
        <v>42466</v>
      </c>
      <c r="F47" s="7">
        <v>42594</v>
      </c>
      <c r="G47" s="7">
        <v>42565</v>
      </c>
      <c r="H47" s="6">
        <v>64.51</v>
      </c>
      <c r="I47" s="6">
        <v>64.51</v>
      </c>
      <c r="J47" s="6">
        <v>0</v>
      </c>
      <c r="K47" s="6">
        <v>29</v>
      </c>
      <c r="L47" s="8">
        <f t="shared" si="0"/>
        <v>0</v>
      </c>
    </row>
    <row r="48" spans="1:12" ht="11.25">
      <c r="A48" s="5" t="s">
        <v>16</v>
      </c>
      <c r="B48" s="6">
        <v>1153</v>
      </c>
      <c r="C48" s="7">
        <v>42593</v>
      </c>
      <c r="D48" s="10" t="s">
        <v>49</v>
      </c>
      <c r="E48" s="7">
        <v>42466</v>
      </c>
      <c r="F48" s="7">
        <v>42594</v>
      </c>
      <c r="G48" s="7">
        <v>42565</v>
      </c>
      <c r="H48" s="6">
        <v>25.68</v>
      </c>
      <c r="I48" s="6">
        <v>25.68</v>
      </c>
      <c r="J48" s="6">
        <v>0</v>
      </c>
      <c r="K48" s="6">
        <v>29</v>
      </c>
      <c r="L48" s="8">
        <f t="shared" si="0"/>
        <v>0</v>
      </c>
    </row>
    <row r="49" spans="1:12" ht="11.25">
      <c r="A49" s="5" t="s">
        <v>16</v>
      </c>
      <c r="B49" s="6">
        <v>1150</v>
      </c>
      <c r="C49" s="7">
        <v>42593</v>
      </c>
      <c r="D49" s="10" t="s">
        <v>50</v>
      </c>
      <c r="E49" s="7">
        <v>42466</v>
      </c>
      <c r="F49" s="7">
        <v>42594</v>
      </c>
      <c r="G49" s="7">
        <v>42565</v>
      </c>
      <c r="H49" s="6">
        <v>10.96</v>
      </c>
      <c r="I49" s="6">
        <v>10.96</v>
      </c>
      <c r="J49" s="6">
        <v>0</v>
      </c>
      <c r="K49" s="6">
        <v>29</v>
      </c>
      <c r="L49" s="8">
        <f t="shared" si="0"/>
        <v>0</v>
      </c>
    </row>
    <row r="50" spans="1:12" ht="11.25">
      <c r="A50" s="5" t="s">
        <v>16</v>
      </c>
      <c r="B50" s="6">
        <v>1151</v>
      </c>
      <c r="C50" s="7">
        <v>42593</v>
      </c>
      <c r="D50" s="10" t="s">
        <v>51</v>
      </c>
      <c r="E50" s="7">
        <v>42466</v>
      </c>
      <c r="F50" s="7">
        <v>42594</v>
      </c>
      <c r="G50" s="7">
        <v>42565</v>
      </c>
      <c r="H50" s="6">
        <v>14.62</v>
      </c>
      <c r="I50" s="6">
        <v>14.62</v>
      </c>
      <c r="J50" s="6">
        <v>0</v>
      </c>
      <c r="K50" s="6">
        <v>29</v>
      </c>
      <c r="L50" s="8">
        <f t="shared" si="0"/>
        <v>0</v>
      </c>
    </row>
    <row r="51" spans="1:12" ht="11.25">
      <c r="A51" s="5" t="s">
        <v>16</v>
      </c>
      <c r="B51" s="6">
        <v>1150</v>
      </c>
      <c r="C51" s="7">
        <v>42593</v>
      </c>
      <c r="D51" s="10" t="s">
        <v>52</v>
      </c>
      <c r="E51" s="7">
        <v>42466</v>
      </c>
      <c r="F51" s="7">
        <v>42594</v>
      </c>
      <c r="G51" s="7">
        <v>42565</v>
      </c>
      <c r="H51" s="6">
        <v>23.18</v>
      </c>
      <c r="I51" s="6">
        <v>23.18</v>
      </c>
      <c r="J51" s="6">
        <v>0</v>
      </c>
      <c r="K51" s="6">
        <v>29</v>
      </c>
      <c r="L51" s="8">
        <f t="shared" si="0"/>
        <v>0</v>
      </c>
    </row>
    <row r="52" spans="1:12" ht="11.25">
      <c r="A52" s="5" t="s">
        <v>16</v>
      </c>
      <c r="B52" s="6">
        <v>1150</v>
      </c>
      <c r="C52" s="7">
        <v>42593</v>
      </c>
      <c r="D52" s="10" t="s">
        <v>53</v>
      </c>
      <c r="E52" s="7">
        <v>42466</v>
      </c>
      <c r="F52" s="7">
        <v>42594</v>
      </c>
      <c r="G52" s="7">
        <v>42565</v>
      </c>
      <c r="H52" s="6">
        <v>20.03</v>
      </c>
      <c r="I52" s="6">
        <v>20.03</v>
      </c>
      <c r="J52" s="6">
        <v>0</v>
      </c>
      <c r="K52" s="6">
        <v>29</v>
      </c>
      <c r="L52" s="8">
        <f t="shared" si="0"/>
        <v>0</v>
      </c>
    </row>
    <row r="53" spans="1:12" ht="11.25">
      <c r="A53" s="5" t="s">
        <v>16</v>
      </c>
      <c r="B53" s="6">
        <v>1150</v>
      </c>
      <c r="C53" s="7">
        <v>42593</v>
      </c>
      <c r="D53" s="10" t="s">
        <v>54</v>
      </c>
      <c r="E53" s="7">
        <v>42466</v>
      </c>
      <c r="F53" s="7">
        <v>42594</v>
      </c>
      <c r="G53" s="7">
        <v>42565</v>
      </c>
      <c r="H53" s="6">
        <v>10.96</v>
      </c>
      <c r="I53" s="6">
        <v>10.96</v>
      </c>
      <c r="J53" s="6">
        <v>0</v>
      </c>
      <c r="K53" s="6">
        <v>29</v>
      </c>
      <c r="L53" s="8">
        <f t="shared" si="0"/>
        <v>0</v>
      </c>
    </row>
    <row r="54" spans="1:12" ht="11.25">
      <c r="A54" s="5" t="s">
        <v>16</v>
      </c>
      <c r="B54" s="6">
        <v>1150</v>
      </c>
      <c r="C54" s="7">
        <v>42593</v>
      </c>
      <c r="D54" s="10" t="s">
        <v>55</v>
      </c>
      <c r="E54" s="7">
        <v>42466</v>
      </c>
      <c r="F54" s="7">
        <v>42594</v>
      </c>
      <c r="G54" s="7">
        <v>42565</v>
      </c>
      <c r="H54" s="6">
        <v>53.73</v>
      </c>
      <c r="I54" s="6">
        <v>53.73</v>
      </c>
      <c r="J54" s="6">
        <v>0</v>
      </c>
      <c r="K54" s="6">
        <v>29</v>
      </c>
      <c r="L54" s="8">
        <f t="shared" si="0"/>
        <v>0</v>
      </c>
    </row>
    <row r="55" spans="1:12" ht="11.25">
      <c r="A55" s="5" t="s">
        <v>16</v>
      </c>
      <c r="B55" s="6">
        <v>1150</v>
      </c>
      <c r="C55" s="7">
        <v>42593</v>
      </c>
      <c r="D55" s="10" t="s">
        <v>56</v>
      </c>
      <c r="E55" s="7">
        <v>42466</v>
      </c>
      <c r="F55" s="7">
        <v>42594</v>
      </c>
      <c r="G55" s="7">
        <v>42565</v>
      </c>
      <c r="H55" s="6">
        <v>11.09</v>
      </c>
      <c r="I55" s="6">
        <v>11.09</v>
      </c>
      <c r="J55" s="6">
        <v>0</v>
      </c>
      <c r="K55" s="6">
        <v>29</v>
      </c>
      <c r="L55" s="8">
        <f t="shared" si="0"/>
        <v>0</v>
      </c>
    </row>
    <row r="56" spans="1:12" ht="11.25">
      <c r="A56" s="5" t="s">
        <v>16</v>
      </c>
      <c r="B56" s="6">
        <v>1155</v>
      </c>
      <c r="C56" s="7">
        <v>42593</v>
      </c>
      <c r="D56" s="10" t="s">
        <v>57</v>
      </c>
      <c r="E56" s="7">
        <v>42466</v>
      </c>
      <c r="F56" s="7">
        <v>42594</v>
      </c>
      <c r="G56" s="7">
        <v>42565</v>
      </c>
      <c r="H56" s="6">
        <v>12.91</v>
      </c>
      <c r="I56" s="6">
        <v>12.91</v>
      </c>
      <c r="J56" s="6">
        <v>0</v>
      </c>
      <c r="K56" s="6">
        <v>29</v>
      </c>
      <c r="L56" s="8">
        <f t="shared" si="0"/>
        <v>0</v>
      </c>
    </row>
    <row r="57" spans="1:12" ht="11.25">
      <c r="A57" s="5" t="s">
        <v>16</v>
      </c>
      <c r="B57" s="6">
        <v>1150</v>
      </c>
      <c r="C57" s="7">
        <v>42593</v>
      </c>
      <c r="D57" s="10" t="s">
        <v>58</v>
      </c>
      <c r="E57" s="7">
        <v>42466</v>
      </c>
      <c r="F57" s="7">
        <v>42594</v>
      </c>
      <c r="G57" s="7">
        <v>42565</v>
      </c>
      <c r="H57" s="6">
        <v>16.07</v>
      </c>
      <c r="I57" s="6">
        <v>16.07</v>
      </c>
      <c r="J57" s="6">
        <v>0</v>
      </c>
      <c r="K57" s="6">
        <v>29</v>
      </c>
      <c r="L57" s="8">
        <f t="shared" si="0"/>
        <v>0</v>
      </c>
    </row>
    <row r="58" spans="1:12" ht="11.25">
      <c r="A58" s="5" t="s">
        <v>16</v>
      </c>
      <c r="B58" s="6">
        <v>1152</v>
      </c>
      <c r="C58" s="7">
        <v>42593</v>
      </c>
      <c r="D58" s="10" t="s">
        <v>59</v>
      </c>
      <c r="E58" s="7">
        <v>42466</v>
      </c>
      <c r="F58" s="7">
        <v>42594</v>
      </c>
      <c r="G58" s="7">
        <v>42565</v>
      </c>
      <c r="H58" s="6">
        <v>26.78</v>
      </c>
      <c r="I58" s="6">
        <v>26.78</v>
      </c>
      <c r="J58" s="6">
        <v>0</v>
      </c>
      <c r="K58" s="6">
        <v>29</v>
      </c>
      <c r="L58" s="8">
        <f t="shared" si="0"/>
        <v>0</v>
      </c>
    </row>
    <row r="59" spans="1:12" ht="11.25">
      <c r="A59" s="5" t="s">
        <v>16</v>
      </c>
      <c r="B59" s="6">
        <v>1154</v>
      </c>
      <c r="C59" s="7">
        <v>42593</v>
      </c>
      <c r="D59" s="10" t="s">
        <v>60</v>
      </c>
      <c r="E59" s="7">
        <v>42466</v>
      </c>
      <c r="F59" s="7">
        <v>42594</v>
      </c>
      <c r="G59" s="7">
        <v>42565</v>
      </c>
      <c r="H59" s="6">
        <v>17.97</v>
      </c>
      <c r="I59" s="6">
        <v>17.97</v>
      </c>
      <c r="J59" s="6">
        <v>0</v>
      </c>
      <c r="K59" s="6">
        <v>29</v>
      </c>
      <c r="L59" s="8">
        <f t="shared" si="0"/>
        <v>0</v>
      </c>
    </row>
    <row r="60" spans="1:13" ht="11.25">
      <c r="A60" s="5" t="s">
        <v>61</v>
      </c>
      <c r="B60" s="6">
        <v>882</v>
      </c>
      <c r="C60" s="7">
        <v>42558</v>
      </c>
      <c r="D60" s="6" t="s">
        <v>62</v>
      </c>
      <c r="E60" s="7">
        <v>42510</v>
      </c>
      <c r="F60" s="7">
        <v>42563</v>
      </c>
      <c r="G60" s="7">
        <v>42540</v>
      </c>
      <c r="H60" s="6">
        <v>289.19</v>
      </c>
      <c r="I60" s="6">
        <v>52.15</v>
      </c>
      <c r="J60" s="6">
        <v>237.04</v>
      </c>
      <c r="K60" s="6">
        <v>23</v>
      </c>
      <c r="L60" s="8">
        <f t="shared" si="0"/>
        <v>5451.92</v>
      </c>
      <c r="M60" s="9"/>
    </row>
    <row r="61" spans="1:13" ht="11.25">
      <c r="A61" s="5" t="s">
        <v>61</v>
      </c>
      <c r="B61" s="6">
        <v>882</v>
      </c>
      <c r="C61" s="7">
        <v>42558</v>
      </c>
      <c r="D61" s="6" t="s">
        <v>63</v>
      </c>
      <c r="E61" s="7">
        <v>42510</v>
      </c>
      <c r="F61" s="7">
        <v>42563</v>
      </c>
      <c r="G61" s="7">
        <v>42540</v>
      </c>
      <c r="H61" s="6">
        <v>276.85</v>
      </c>
      <c r="I61" s="6">
        <v>49.92</v>
      </c>
      <c r="J61" s="6">
        <v>226.93</v>
      </c>
      <c r="K61" s="6">
        <v>23</v>
      </c>
      <c r="L61" s="8">
        <f t="shared" si="0"/>
        <v>5219.39</v>
      </c>
      <c r="M61" s="9"/>
    </row>
    <row r="62" spans="1:13" ht="11.25">
      <c r="A62" s="5" t="s">
        <v>61</v>
      </c>
      <c r="B62" s="6">
        <v>882</v>
      </c>
      <c r="C62" s="7">
        <v>42558</v>
      </c>
      <c r="D62" s="6" t="s">
        <v>62</v>
      </c>
      <c r="E62" s="7">
        <v>42510</v>
      </c>
      <c r="F62" s="7">
        <v>42563</v>
      </c>
      <c r="G62" s="7">
        <v>42540</v>
      </c>
      <c r="H62" s="11">
        <v>1144.75</v>
      </c>
      <c r="I62" s="6">
        <v>0</v>
      </c>
      <c r="J62" s="11">
        <v>1144.75</v>
      </c>
      <c r="K62" s="6">
        <v>23</v>
      </c>
      <c r="L62" s="8">
        <f t="shared" si="0"/>
        <v>26329.25</v>
      </c>
      <c r="M62" s="9"/>
    </row>
    <row r="63" spans="1:13" ht="11.25">
      <c r="A63" s="5" t="s">
        <v>61</v>
      </c>
      <c r="B63" s="6">
        <v>882</v>
      </c>
      <c r="C63" s="7">
        <v>42558</v>
      </c>
      <c r="D63" s="6" t="s">
        <v>64</v>
      </c>
      <c r="E63" s="7">
        <v>42510</v>
      </c>
      <c r="F63" s="7">
        <v>42563</v>
      </c>
      <c r="G63" s="7">
        <v>42540</v>
      </c>
      <c r="H63" s="6">
        <v>685.52</v>
      </c>
      <c r="I63" s="6">
        <v>0</v>
      </c>
      <c r="J63" s="6">
        <v>685.52</v>
      </c>
      <c r="K63" s="6">
        <v>23</v>
      </c>
      <c r="L63" s="8">
        <f t="shared" si="0"/>
        <v>15766.96</v>
      </c>
      <c r="M63" s="9"/>
    </row>
    <row r="64" spans="1:13" ht="11.25">
      <c r="A64" s="5" t="s">
        <v>61</v>
      </c>
      <c r="B64" s="6">
        <v>882</v>
      </c>
      <c r="C64" s="7">
        <v>42558</v>
      </c>
      <c r="D64" s="6" t="s">
        <v>63</v>
      </c>
      <c r="E64" s="7">
        <v>42510</v>
      </c>
      <c r="F64" s="7">
        <v>42563</v>
      </c>
      <c r="G64" s="7">
        <v>42540</v>
      </c>
      <c r="H64" s="11">
        <v>1095.93</v>
      </c>
      <c r="I64" s="6">
        <v>0</v>
      </c>
      <c r="J64" s="11">
        <v>1095.93</v>
      </c>
      <c r="K64" s="6">
        <v>23</v>
      </c>
      <c r="L64" s="8">
        <f t="shared" si="0"/>
        <v>25206.390000000003</v>
      </c>
      <c r="M64" s="9"/>
    </row>
    <row r="65" spans="1:13" ht="11.25">
      <c r="A65" s="5" t="s">
        <v>61</v>
      </c>
      <c r="B65" s="6">
        <v>882</v>
      </c>
      <c r="C65" s="7">
        <v>42558</v>
      </c>
      <c r="D65" s="6" t="s">
        <v>64</v>
      </c>
      <c r="E65" s="7">
        <v>42510</v>
      </c>
      <c r="F65" s="7">
        <v>42563</v>
      </c>
      <c r="G65" s="7">
        <v>42540</v>
      </c>
      <c r="H65" s="6">
        <v>173.18</v>
      </c>
      <c r="I65" s="6">
        <v>31.23</v>
      </c>
      <c r="J65" s="6">
        <v>141.95</v>
      </c>
      <c r="K65" s="6">
        <v>23</v>
      </c>
      <c r="L65" s="8">
        <f t="shared" si="0"/>
        <v>3264.85</v>
      </c>
      <c r="M65" s="9"/>
    </row>
    <row r="66" spans="1:12" ht="11.25">
      <c r="A66" s="5" t="s">
        <v>46</v>
      </c>
      <c r="B66" s="6">
        <v>1084</v>
      </c>
      <c r="C66" s="7">
        <v>42592</v>
      </c>
      <c r="D66" s="6" t="s">
        <v>65</v>
      </c>
      <c r="E66" s="7">
        <v>42552</v>
      </c>
      <c r="F66" s="7">
        <v>42594</v>
      </c>
      <c r="G66" s="7">
        <v>42572</v>
      </c>
      <c r="H66" s="6">
        <v>1.73</v>
      </c>
      <c r="I66" s="6">
        <v>0</v>
      </c>
      <c r="J66" s="6">
        <v>1.73</v>
      </c>
      <c r="K66" s="6">
        <v>22</v>
      </c>
      <c r="L66" s="8">
        <f aca="true" t="shared" si="1" ref="L66:L129">+J66*K66</f>
        <v>38.06</v>
      </c>
    </row>
    <row r="67" spans="1:13" ht="11.25">
      <c r="A67" s="5" t="s">
        <v>46</v>
      </c>
      <c r="B67" s="6">
        <v>1076</v>
      </c>
      <c r="C67" s="7">
        <v>42592</v>
      </c>
      <c r="D67" s="6" t="s">
        <v>66</v>
      </c>
      <c r="E67" s="7">
        <v>42552</v>
      </c>
      <c r="F67" s="7">
        <v>42594</v>
      </c>
      <c r="G67" s="7">
        <v>42572</v>
      </c>
      <c r="H67" s="6">
        <v>579.9</v>
      </c>
      <c r="I67" s="6">
        <v>104.57</v>
      </c>
      <c r="J67" s="6">
        <v>475.33</v>
      </c>
      <c r="K67" s="6">
        <v>22</v>
      </c>
      <c r="L67" s="8">
        <f t="shared" si="1"/>
        <v>10457.26</v>
      </c>
      <c r="M67" s="9"/>
    </row>
    <row r="68" spans="1:13" ht="11.25">
      <c r="A68" s="5" t="s">
        <v>46</v>
      </c>
      <c r="B68" s="6">
        <v>1075</v>
      </c>
      <c r="C68" s="7">
        <v>42592</v>
      </c>
      <c r="D68" s="6" t="s">
        <v>67</v>
      </c>
      <c r="E68" s="7">
        <v>42552</v>
      </c>
      <c r="F68" s="7">
        <v>42594</v>
      </c>
      <c r="G68" s="7">
        <v>42572</v>
      </c>
      <c r="H68" s="6">
        <v>96.36</v>
      </c>
      <c r="I68" s="6">
        <v>17.38</v>
      </c>
      <c r="J68" s="6">
        <v>78.98</v>
      </c>
      <c r="K68" s="6">
        <v>22</v>
      </c>
      <c r="L68" s="8">
        <f t="shared" si="1"/>
        <v>1737.5600000000002</v>
      </c>
      <c r="M68" s="9"/>
    </row>
    <row r="69" spans="1:13" ht="11.25">
      <c r="A69" s="5" t="s">
        <v>46</v>
      </c>
      <c r="B69" s="6">
        <v>1077</v>
      </c>
      <c r="C69" s="7">
        <v>42592</v>
      </c>
      <c r="D69" s="6" t="s">
        <v>68</v>
      </c>
      <c r="E69" s="7">
        <v>42552</v>
      </c>
      <c r="F69" s="7">
        <v>42594</v>
      </c>
      <c r="G69" s="7">
        <v>42572</v>
      </c>
      <c r="H69" s="6">
        <v>295.86</v>
      </c>
      <c r="I69" s="6">
        <v>53.35</v>
      </c>
      <c r="J69" s="6">
        <v>242.51</v>
      </c>
      <c r="K69" s="6">
        <v>22</v>
      </c>
      <c r="L69" s="8">
        <f t="shared" si="1"/>
        <v>5335.219999999999</v>
      </c>
      <c r="M69" s="9"/>
    </row>
    <row r="70" spans="1:13" ht="11.25">
      <c r="A70" s="5" t="s">
        <v>46</v>
      </c>
      <c r="B70" s="6">
        <v>1074</v>
      </c>
      <c r="C70" s="7">
        <v>42592</v>
      </c>
      <c r="D70" s="6" t="s">
        <v>69</v>
      </c>
      <c r="E70" s="7">
        <v>42552</v>
      </c>
      <c r="F70" s="7">
        <v>42594</v>
      </c>
      <c r="G70" s="7">
        <v>42572</v>
      </c>
      <c r="H70" s="6">
        <v>553.65</v>
      </c>
      <c r="I70" s="6">
        <v>99.84</v>
      </c>
      <c r="J70" s="6">
        <v>453.81</v>
      </c>
      <c r="K70" s="6">
        <v>22</v>
      </c>
      <c r="L70" s="8">
        <f t="shared" si="1"/>
        <v>9983.82</v>
      </c>
      <c r="M70" s="9"/>
    </row>
    <row r="71" spans="1:13" ht="11.25">
      <c r="A71" s="5" t="s">
        <v>46</v>
      </c>
      <c r="B71" s="6">
        <v>1078</v>
      </c>
      <c r="C71" s="7">
        <v>42592</v>
      </c>
      <c r="D71" s="6" t="s">
        <v>70</v>
      </c>
      <c r="E71" s="7">
        <v>42552</v>
      </c>
      <c r="F71" s="7">
        <v>42594</v>
      </c>
      <c r="G71" s="7">
        <v>42572</v>
      </c>
      <c r="H71" s="6">
        <v>225.74</v>
      </c>
      <c r="I71" s="6">
        <v>40.71</v>
      </c>
      <c r="J71" s="6">
        <v>185.03</v>
      </c>
      <c r="K71" s="6">
        <v>22</v>
      </c>
      <c r="L71" s="8">
        <f t="shared" si="1"/>
        <v>4070.66</v>
      </c>
      <c r="M71" s="9"/>
    </row>
    <row r="72" spans="1:13" ht="11.25">
      <c r="A72" s="5" t="s">
        <v>46</v>
      </c>
      <c r="B72" s="6">
        <v>1084</v>
      </c>
      <c r="C72" s="7">
        <v>42592</v>
      </c>
      <c r="D72" s="6" t="s">
        <v>65</v>
      </c>
      <c r="E72" s="7">
        <v>42552</v>
      </c>
      <c r="F72" s="7">
        <v>42594</v>
      </c>
      <c r="G72" s="7">
        <v>42572</v>
      </c>
      <c r="H72" s="11">
        <v>4399.27</v>
      </c>
      <c r="I72" s="6">
        <v>793.31</v>
      </c>
      <c r="J72" s="11">
        <v>3605.96</v>
      </c>
      <c r="K72" s="6">
        <v>22</v>
      </c>
      <c r="L72" s="8">
        <f t="shared" si="1"/>
        <v>79331.12</v>
      </c>
      <c r="M72" s="9"/>
    </row>
    <row r="73" spans="1:13" ht="11.25">
      <c r="A73" s="5" t="s">
        <v>46</v>
      </c>
      <c r="B73" s="6">
        <v>1080</v>
      </c>
      <c r="C73" s="7">
        <v>42592</v>
      </c>
      <c r="D73" s="6" t="s">
        <v>71</v>
      </c>
      <c r="E73" s="7">
        <v>42552</v>
      </c>
      <c r="F73" s="7">
        <v>42594</v>
      </c>
      <c r="G73" s="7">
        <v>42572</v>
      </c>
      <c r="H73" s="6">
        <v>192.65</v>
      </c>
      <c r="I73" s="6">
        <v>34.74</v>
      </c>
      <c r="J73" s="6">
        <v>157.91</v>
      </c>
      <c r="K73" s="6">
        <v>22</v>
      </c>
      <c r="L73" s="8">
        <f t="shared" si="1"/>
        <v>3474.02</v>
      </c>
      <c r="M73" s="9"/>
    </row>
    <row r="74" spans="1:13" ht="11.25">
      <c r="A74" s="5" t="s">
        <v>46</v>
      </c>
      <c r="B74" s="6">
        <v>1083</v>
      </c>
      <c r="C74" s="7">
        <v>42592</v>
      </c>
      <c r="D74" s="6" t="s">
        <v>72</v>
      </c>
      <c r="E74" s="7">
        <v>42552</v>
      </c>
      <c r="F74" s="7">
        <v>42594</v>
      </c>
      <c r="G74" s="7">
        <v>42572</v>
      </c>
      <c r="H74" s="6">
        <v>463.67</v>
      </c>
      <c r="I74" s="6">
        <v>83.61</v>
      </c>
      <c r="J74" s="6">
        <v>380.06</v>
      </c>
      <c r="K74" s="6">
        <v>22</v>
      </c>
      <c r="L74" s="8">
        <f t="shared" si="1"/>
        <v>8361.32</v>
      </c>
      <c r="M74" s="9"/>
    </row>
    <row r="75" spans="1:13" ht="11.25">
      <c r="A75" s="5" t="s">
        <v>46</v>
      </c>
      <c r="B75" s="6">
        <v>1079</v>
      </c>
      <c r="C75" s="7">
        <v>42592</v>
      </c>
      <c r="D75" s="6" t="s">
        <v>73</v>
      </c>
      <c r="E75" s="7">
        <v>42552</v>
      </c>
      <c r="F75" s="7">
        <v>42594</v>
      </c>
      <c r="G75" s="7">
        <v>42572</v>
      </c>
      <c r="H75" s="6">
        <v>262.93</v>
      </c>
      <c r="I75" s="6">
        <v>47.41</v>
      </c>
      <c r="J75" s="6">
        <v>215.52</v>
      </c>
      <c r="K75" s="6">
        <v>22</v>
      </c>
      <c r="L75" s="8">
        <f t="shared" si="1"/>
        <v>4741.4400000000005</v>
      </c>
      <c r="M75" s="9"/>
    </row>
    <row r="76" spans="1:13" ht="11.25">
      <c r="A76" s="5" t="s">
        <v>46</v>
      </c>
      <c r="B76" s="6">
        <v>1081</v>
      </c>
      <c r="C76" s="7">
        <v>42592</v>
      </c>
      <c r="D76" s="6" t="s">
        <v>74</v>
      </c>
      <c r="E76" s="7">
        <v>42552</v>
      </c>
      <c r="F76" s="7">
        <v>42594</v>
      </c>
      <c r="G76" s="7">
        <v>42572</v>
      </c>
      <c r="H76" s="6">
        <v>546.94</v>
      </c>
      <c r="I76" s="6">
        <v>98.63</v>
      </c>
      <c r="J76" s="6">
        <v>448.31</v>
      </c>
      <c r="K76" s="6">
        <v>22</v>
      </c>
      <c r="L76" s="8">
        <f t="shared" si="1"/>
        <v>9862.82</v>
      </c>
      <c r="M76" s="9"/>
    </row>
    <row r="77" spans="1:13" ht="11.25">
      <c r="A77" s="5" t="s">
        <v>46</v>
      </c>
      <c r="B77" s="6">
        <v>1082</v>
      </c>
      <c r="C77" s="7">
        <v>42592</v>
      </c>
      <c r="D77" s="6" t="s">
        <v>75</v>
      </c>
      <c r="E77" s="7">
        <v>42552</v>
      </c>
      <c r="F77" s="7">
        <v>42594</v>
      </c>
      <c r="G77" s="7">
        <v>42572</v>
      </c>
      <c r="H77" s="6">
        <v>396.68</v>
      </c>
      <c r="I77" s="6">
        <v>71.53</v>
      </c>
      <c r="J77" s="6">
        <v>325.15</v>
      </c>
      <c r="K77" s="6">
        <v>22</v>
      </c>
      <c r="L77" s="8">
        <f t="shared" si="1"/>
        <v>7153.299999999999</v>
      </c>
      <c r="M77" s="9"/>
    </row>
    <row r="78" spans="1:13" ht="11.25">
      <c r="A78" s="5" t="s">
        <v>46</v>
      </c>
      <c r="B78" s="6">
        <v>878</v>
      </c>
      <c r="C78" s="7">
        <v>42557</v>
      </c>
      <c r="D78" s="6" t="s">
        <v>76</v>
      </c>
      <c r="E78" s="7">
        <v>42522</v>
      </c>
      <c r="F78" s="7">
        <v>42563</v>
      </c>
      <c r="G78" s="7">
        <v>42542</v>
      </c>
      <c r="H78" s="6">
        <v>414.62</v>
      </c>
      <c r="I78" s="6">
        <v>74.77</v>
      </c>
      <c r="J78" s="6">
        <v>339.85</v>
      </c>
      <c r="K78" s="6">
        <v>21</v>
      </c>
      <c r="L78" s="8">
        <f t="shared" si="1"/>
        <v>7136.85</v>
      </c>
      <c r="M78" s="9"/>
    </row>
    <row r="79" spans="1:13" ht="11.25">
      <c r="A79" s="5" t="s">
        <v>46</v>
      </c>
      <c r="B79" s="6">
        <v>875</v>
      </c>
      <c r="C79" s="7">
        <v>42557</v>
      </c>
      <c r="D79" s="6" t="s">
        <v>77</v>
      </c>
      <c r="E79" s="7">
        <v>42522</v>
      </c>
      <c r="F79" s="7">
        <v>42563</v>
      </c>
      <c r="G79" s="7">
        <v>42542</v>
      </c>
      <c r="H79" s="6">
        <v>192.88</v>
      </c>
      <c r="I79" s="6">
        <v>34.78</v>
      </c>
      <c r="J79" s="6">
        <v>158.1</v>
      </c>
      <c r="K79" s="6">
        <v>21</v>
      </c>
      <c r="L79" s="8">
        <f t="shared" si="1"/>
        <v>3320.1</v>
      </c>
      <c r="M79" s="9"/>
    </row>
    <row r="80" spans="1:12" ht="11.25">
      <c r="A80" s="5" t="s">
        <v>46</v>
      </c>
      <c r="B80" s="6">
        <v>870</v>
      </c>
      <c r="C80" s="7">
        <v>42557</v>
      </c>
      <c r="D80" s="6" t="s">
        <v>78</v>
      </c>
      <c r="E80" s="7">
        <v>42522</v>
      </c>
      <c r="F80" s="7">
        <v>42563</v>
      </c>
      <c r="G80" s="7">
        <v>42542</v>
      </c>
      <c r="H80" s="6">
        <v>36.11</v>
      </c>
      <c r="I80" s="6">
        <v>6.51</v>
      </c>
      <c r="J80" s="6">
        <v>29.6</v>
      </c>
      <c r="K80" s="6">
        <v>21</v>
      </c>
      <c r="L80" s="8">
        <f t="shared" si="1"/>
        <v>621.6</v>
      </c>
    </row>
    <row r="81" spans="1:13" ht="11.25">
      <c r="A81" s="5" t="s">
        <v>46</v>
      </c>
      <c r="B81" s="6">
        <v>876</v>
      </c>
      <c r="C81" s="7">
        <v>42557</v>
      </c>
      <c r="D81" s="6" t="s">
        <v>79</v>
      </c>
      <c r="E81" s="7">
        <v>42522</v>
      </c>
      <c r="F81" s="7">
        <v>42563</v>
      </c>
      <c r="G81" s="7">
        <v>42542</v>
      </c>
      <c r="H81" s="6">
        <v>406.74</v>
      </c>
      <c r="I81" s="6">
        <v>73.35</v>
      </c>
      <c r="J81" s="6">
        <v>333.39</v>
      </c>
      <c r="K81" s="6">
        <v>21</v>
      </c>
      <c r="L81" s="8">
        <f t="shared" si="1"/>
        <v>7001.19</v>
      </c>
      <c r="M81" s="9"/>
    </row>
    <row r="82" spans="1:13" ht="11.25">
      <c r="A82" s="5" t="s">
        <v>46</v>
      </c>
      <c r="B82" s="6">
        <v>874</v>
      </c>
      <c r="C82" s="7">
        <v>42557</v>
      </c>
      <c r="D82" s="6" t="s">
        <v>80</v>
      </c>
      <c r="E82" s="7">
        <v>42522</v>
      </c>
      <c r="F82" s="7">
        <v>42563</v>
      </c>
      <c r="G82" s="7">
        <v>42542</v>
      </c>
      <c r="H82" s="6">
        <v>477.8</v>
      </c>
      <c r="I82" s="6">
        <v>86.16</v>
      </c>
      <c r="J82" s="6">
        <v>391.64</v>
      </c>
      <c r="K82" s="6">
        <v>21</v>
      </c>
      <c r="L82" s="8">
        <f t="shared" si="1"/>
        <v>8224.44</v>
      </c>
      <c r="M82" s="9"/>
    </row>
    <row r="83" spans="1:13" ht="11.25">
      <c r="A83" s="5" t="s">
        <v>46</v>
      </c>
      <c r="B83" s="6">
        <v>871</v>
      </c>
      <c r="C83" s="7">
        <v>42557</v>
      </c>
      <c r="D83" s="6" t="s">
        <v>81</v>
      </c>
      <c r="E83" s="7">
        <v>42522</v>
      </c>
      <c r="F83" s="7">
        <v>42563</v>
      </c>
      <c r="G83" s="7">
        <v>42542</v>
      </c>
      <c r="H83" s="6">
        <v>504.66</v>
      </c>
      <c r="I83" s="6">
        <v>91.01</v>
      </c>
      <c r="J83" s="6">
        <v>413.65</v>
      </c>
      <c r="K83" s="6">
        <v>21</v>
      </c>
      <c r="L83" s="8">
        <f t="shared" si="1"/>
        <v>8686.65</v>
      </c>
      <c r="M83" s="9"/>
    </row>
    <row r="84" spans="1:13" ht="11.25">
      <c r="A84" s="5" t="s">
        <v>46</v>
      </c>
      <c r="B84" s="6">
        <v>877</v>
      </c>
      <c r="C84" s="7">
        <v>42557</v>
      </c>
      <c r="D84" s="6" t="s">
        <v>82</v>
      </c>
      <c r="E84" s="7">
        <v>42522</v>
      </c>
      <c r="F84" s="7">
        <v>42563</v>
      </c>
      <c r="G84" s="7">
        <v>42542</v>
      </c>
      <c r="H84" s="6">
        <v>121.82</v>
      </c>
      <c r="I84" s="6">
        <v>21.97</v>
      </c>
      <c r="J84" s="6">
        <v>99.85</v>
      </c>
      <c r="K84" s="6">
        <v>21</v>
      </c>
      <c r="L84" s="8">
        <f t="shared" si="1"/>
        <v>2096.85</v>
      </c>
      <c r="M84" s="9"/>
    </row>
    <row r="85" spans="1:12" ht="11.25">
      <c r="A85" s="5" t="s">
        <v>46</v>
      </c>
      <c r="B85" s="6">
        <v>871</v>
      </c>
      <c r="C85" s="7">
        <v>42557</v>
      </c>
      <c r="D85" s="6" t="s">
        <v>81</v>
      </c>
      <c r="E85" s="7">
        <v>42522</v>
      </c>
      <c r="F85" s="7">
        <v>42563</v>
      </c>
      <c r="G85" s="7">
        <v>42542</v>
      </c>
      <c r="H85" s="6">
        <v>23.25</v>
      </c>
      <c r="I85" s="6">
        <v>4.19</v>
      </c>
      <c r="J85" s="6">
        <v>19.06</v>
      </c>
      <c r="K85" s="6">
        <v>21</v>
      </c>
      <c r="L85" s="8">
        <f t="shared" si="1"/>
        <v>400.26</v>
      </c>
    </row>
    <row r="86" spans="1:13" ht="11.25">
      <c r="A86" s="5" t="s">
        <v>46</v>
      </c>
      <c r="B86" s="6">
        <v>872</v>
      </c>
      <c r="C86" s="7">
        <v>42557</v>
      </c>
      <c r="D86" s="6" t="s">
        <v>83</v>
      </c>
      <c r="E86" s="7">
        <v>42522</v>
      </c>
      <c r="F86" s="7">
        <v>42563</v>
      </c>
      <c r="G86" s="7">
        <v>42542</v>
      </c>
      <c r="H86" s="6">
        <v>419.48</v>
      </c>
      <c r="I86" s="6">
        <v>75.64</v>
      </c>
      <c r="J86" s="6">
        <v>343.84</v>
      </c>
      <c r="K86" s="6">
        <v>21</v>
      </c>
      <c r="L86" s="8">
        <f t="shared" si="1"/>
        <v>7220.639999999999</v>
      </c>
      <c r="M86" s="9"/>
    </row>
    <row r="87" spans="1:13" ht="11.25">
      <c r="A87" s="5" t="s">
        <v>46</v>
      </c>
      <c r="B87" s="6">
        <v>877</v>
      </c>
      <c r="C87" s="7">
        <v>42557</v>
      </c>
      <c r="D87" s="6" t="s">
        <v>82</v>
      </c>
      <c r="E87" s="7">
        <v>42522</v>
      </c>
      <c r="F87" s="7">
        <v>42563</v>
      </c>
      <c r="G87" s="7">
        <v>42542</v>
      </c>
      <c r="H87" s="6">
        <v>321.09</v>
      </c>
      <c r="I87" s="6">
        <v>0</v>
      </c>
      <c r="J87" s="6">
        <v>321.09</v>
      </c>
      <c r="K87" s="6">
        <v>21</v>
      </c>
      <c r="L87" s="8">
        <f t="shared" si="1"/>
        <v>6742.889999999999</v>
      </c>
      <c r="M87" s="9"/>
    </row>
    <row r="88" spans="1:13" ht="11.25">
      <c r="A88" s="5" t="s">
        <v>46</v>
      </c>
      <c r="B88" s="6">
        <v>873</v>
      </c>
      <c r="C88" s="7">
        <v>42557</v>
      </c>
      <c r="D88" s="6" t="s">
        <v>84</v>
      </c>
      <c r="E88" s="7">
        <v>42522</v>
      </c>
      <c r="F88" s="7">
        <v>42563</v>
      </c>
      <c r="G88" s="7">
        <v>42542</v>
      </c>
      <c r="H88" s="6">
        <v>294.89</v>
      </c>
      <c r="I88" s="6">
        <v>53.18</v>
      </c>
      <c r="J88" s="6">
        <v>241.71</v>
      </c>
      <c r="K88" s="6">
        <v>21</v>
      </c>
      <c r="L88" s="8">
        <f t="shared" si="1"/>
        <v>5075.91</v>
      </c>
      <c r="M88" s="9"/>
    </row>
    <row r="89" spans="1:13" ht="11.25">
      <c r="A89" s="5" t="s">
        <v>46</v>
      </c>
      <c r="B89" s="6">
        <v>870</v>
      </c>
      <c r="C89" s="7">
        <v>42557</v>
      </c>
      <c r="D89" s="6" t="s">
        <v>78</v>
      </c>
      <c r="E89" s="7">
        <v>42522</v>
      </c>
      <c r="F89" s="7">
        <v>42563</v>
      </c>
      <c r="G89" s="7">
        <v>42542</v>
      </c>
      <c r="H89" s="6">
        <v>229.03</v>
      </c>
      <c r="I89" s="6">
        <v>41.3</v>
      </c>
      <c r="J89" s="6">
        <v>187.73</v>
      </c>
      <c r="K89" s="6">
        <v>21</v>
      </c>
      <c r="L89" s="8">
        <f t="shared" si="1"/>
        <v>3942.33</v>
      </c>
      <c r="M89" s="9"/>
    </row>
    <row r="90" spans="1:13" ht="11.25">
      <c r="A90" s="5" t="s">
        <v>46</v>
      </c>
      <c r="B90" s="6">
        <v>877</v>
      </c>
      <c r="C90" s="7">
        <v>42557</v>
      </c>
      <c r="D90" s="6" t="s">
        <v>82</v>
      </c>
      <c r="E90" s="7">
        <v>42522</v>
      </c>
      <c r="F90" s="7">
        <v>42563</v>
      </c>
      <c r="G90" s="7">
        <v>42542</v>
      </c>
      <c r="H90" s="11">
        <v>5120.07</v>
      </c>
      <c r="I90" s="6">
        <v>923.29</v>
      </c>
      <c r="J90" s="11">
        <v>4196.78</v>
      </c>
      <c r="K90" s="6">
        <v>21</v>
      </c>
      <c r="L90" s="8">
        <f t="shared" si="1"/>
        <v>88132.37999999999</v>
      </c>
      <c r="M90" s="9"/>
    </row>
    <row r="91" spans="1:13" ht="22.5">
      <c r="A91" s="5" t="s">
        <v>85</v>
      </c>
      <c r="B91" s="6">
        <v>1013</v>
      </c>
      <c r="C91" s="7">
        <v>42576</v>
      </c>
      <c r="D91" s="6" t="s">
        <v>86</v>
      </c>
      <c r="E91" s="7">
        <v>42528</v>
      </c>
      <c r="F91" s="7">
        <v>42577</v>
      </c>
      <c r="G91" s="7">
        <v>42559</v>
      </c>
      <c r="H91" s="6">
        <v>250</v>
      </c>
      <c r="I91" s="6">
        <v>0</v>
      </c>
      <c r="J91" s="6">
        <v>250</v>
      </c>
      <c r="K91" s="6">
        <v>18</v>
      </c>
      <c r="L91" s="8">
        <f t="shared" si="1"/>
        <v>4500</v>
      </c>
      <c r="M91" s="9"/>
    </row>
    <row r="92" spans="1:13" ht="22.5">
      <c r="A92" s="5" t="s">
        <v>85</v>
      </c>
      <c r="B92" s="6">
        <v>1015</v>
      </c>
      <c r="C92" s="7">
        <v>42576</v>
      </c>
      <c r="D92" s="6" t="s">
        <v>87</v>
      </c>
      <c r="E92" s="7">
        <v>42528</v>
      </c>
      <c r="F92" s="7">
        <v>42577</v>
      </c>
      <c r="G92" s="7">
        <v>42559</v>
      </c>
      <c r="H92" s="6">
        <v>338</v>
      </c>
      <c r="I92" s="6">
        <v>0</v>
      </c>
      <c r="J92" s="6">
        <v>338</v>
      </c>
      <c r="K92" s="6">
        <v>18</v>
      </c>
      <c r="L92" s="8">
        <f t="shared" si="1"/>
        <v>6084</v>
      </c>
      <c r="M92" s="9"/>
    </row>
    <row r="93" spans="1:13" ht="22.5">
      <c r="A93" s="5" t="s">
        <v>85</v>
      </c>
      <c r="B93" s="6">
        <v>1014</v>
      </c>
      <c r="C93" s="7">
        <v>42576</v>
      </c>
      <c r="D93" s="6" t="s">
        <v>88</v>
      </c>
      <c r="E93" s="7">
        <v>42528</v>
      </c>
      <c r="F93" s="7">
        <v>42577</v>
      </c>
      <c r="G93" s="7">
        <v>42559</v>
      </c>
      <c r="H93" s="6">
        <v>322</v>
      </c>
      <c r="I93" s="6">
        <v>0</v>
      </c>
      <c r="J93" s="6">
        <v>322</v>
      </c>
      <c r="K93" s="6">
        <v>18</v>
      </c>
      <c r="L93" s="8">
        <f t="shared" si="1"/>
        <v>5796</v>
      </c>
      <c r="M93" s="9"/>
    </row>
    <row r="94" spans="1:13" ht="11.25">
      <c r="A94" s="5" t="s">
        <v>89</v>
      </c>
      <c r="B94" s="6">
        <v>868</v>
      </c>
      <c r="C94" s="7">
        <v>42557</v>
      </c>
      <c r="D94" s="6" t="s">
        <v>90</v>
      </c>
      <c r="E94" s="7">
        <v>42516</v>
      </c>
      <c r="F94" s="7">
        <v>42563</v>
      </c>
      <c r="G94" s="7">
        <v>42546</v>
      </c>
      <c r="H94" s="11">
        <v>6344</v>
      </c>
      <c r="I94" s="6">
        <v>0</v>
      </c>
      <c r="J94" s="11">
        <v>6344</v>
      </c>
      <c r="K94" s="6">
        <v>17</v>
      </c>
      <c r="L94" s="8">
        <f t="shared" si="1"/>
        <v>107848</v>
      </c>
      <c r="M94" s="9"/>
    </row>
    <row r="95" spans="1:13" ht="11.25">
      <c r="A95" s="5" t="s">
        <v>91</v>
      </c>
      <c r="B95" s="6">
        <v>869</v>
      </c>
      <c r="C95" s="7">
        <v>42557</v>
      </c>
      <c r="D95" s="6" t="str">
        <f>"16036"</f>
        <v>16036</v>
      </c>
      <c r="E95" s="7">
        <v>42520</v>
      </c>
      <c r="F95" s="7">
        <v>42563</v>
      </c>
      <c r="G95" s="7">
        <v>42550</v>
      </c>
      <c r="H95" s="11">
        <v>1255.79</v>
      </c>
      <c r="I95" s="6">
        <v>226.45</v>
      </c>
      <c r="J95" s="11">
        <v>1029.34</v>
      </c>
      <c r="K95" s="6">
        <v>13</v>
      </c>
      <c r="L95" s="8">
        <f t="shared" si="1"/>
        <v>13381.419999999998</v>
      </c>
      <c r="M95" s="9"/>
    </row>
    <row r="96" spans="1:12" ht="11.25">
      <c r="A96" s="5" t="s">
        <v>92</v>
      </c>
      <c r="B96" s="6">
        <v>866</v>
      </c>
      <c r="C96" s="7">
        <v>42557</v>
      </c>
      <c r="D96" s="6" t="s">
        <v>93</v>
      </c>
      <c r="E96" s="7">
        <v>42521</v>
      </c>
      <c r="F96" s="7">
        <v>42563</v>
      </c>
      <c r="G96" s="7">
        <v>42551</v>
      </c>
      <c r="H96" s="6">
        <v>77.47</v>
      </c>
      <c r="I96" s="6">
        <v>13.97</v>
      </c>
      <c r="J96" s="6">
        <v>63.5</v>
      </c>
      <c r="K96" s="6">
        <v>12</v>
      </c>
      <c r="L96" s="8">
        <f t="shared" si="1"/>
        <v>762</v>
      </c>
    </row>
    <row r="97" spans="1:13" ht="11.25">
      <c r="A97" s="5" t="s">
        <v>94</v>
      </c>
      <c r="B97" s="6">
        <v>1016</v>
      </c>
      <c r="C97" s="7">
        <v>42576</v>
      </c>
      <c r="D97" s="6" t="str">
        <f>"2016900693"</f>
        <v>2016900693</v>
      </c>
      <c r="E97" s="7">
        <v>42521</v>
      </c>
      <c r="F97" s="7">
        <v>42577</v>
      </c>
      <c r="G97" s="7">
        <v>42565</v>
      </c>
      <c r="H97" s="11">
        <v>2397.7</v>
      </c>
      <c r="I97" s="6">
        <v>432.37</v>
      </c>
      <c r="J97" s="11">
        <v>1965.33</v>
      </c>
      <c r="K97" s="6">
        <v>12</v>
      </c>
      <c r="L97" s="8">
        <f t="shared" si="1"/>
        <v>23583.96</v>
      </c>
      <c r="M97" s="9"/>
    </row>
    <row r="98" spans="1:13" ht="11.25">
      <c r="A98" s="5" t="s">
        <v>94</v>
      </c>
      <c r="B98" s="6">
        <v>1017</v>
      </c>
      <c r="C98" s="7">
        <v>42576</v>
      </c>
      <c r="D98" s="6" t="str">
        <f>"2016900693"</f>
        <v>2016900693</v>
      </c>
      <c r="E98" s="7">
        <v>42521</v>
      </c>
      <c r="F98" s="7">
        <v>42577</v>
      </c>
      <c r="G98" s="7">
        <v>42565</v>
      </c>
      <c r="H98" s="11">
        <v>1000</v>
      </c>
      <c r="I98" s="6">
        <v>180.33</v>
      </c>
      <c r="J98" s="6">
        <v>819.67</v>
      </c>
      <c r="K98" s="6">
        <v>12</v>
      </c>
      <c r="L98" s="8">
        <f t="shared" si="1"/>
        <v>9836.039999999999</v>
      </c>
      <c r="M98" s="9"/>
    </row>
    <row r="99" spans="1:13" ht="11.25">
      <c r="A99" s="5" t="s">
        <v>95</v>
      </c>
      <c r="B99" s="6">
        <v>879</v>
      </c>
      <c r="C99" s="7">
        <v>42558</v>
      </c>
      <c r="D99" s="6" t="str">
        <f>"05000136"</f>
        <v>05000136</v>
      </c>
      <c r="E99" s="7">
        <v>42521</v>
      </c>
      <c r="F99" s="7">
        <v>42563</v>
      </c>
      <c r="G99" s="7">
        <v>42551</v>
      </c>
      <c r="H99" s="6">
        <v>853.27</v>
      </c>
      <c r="I99" s="6">
        <v>153.87</v>
      </c>
      <c r="J99" s="6">
        <v>699.4</v>
      </c>
      <c r="K99" s="6">
        <v>12</v>
      </c>
      <c r="L99" s="8">
        <f t="shared" si="1"/>
        <v>8392.8</v>
      </c>
      <c r="M99" s="9"/>
    </row>
    <row r="100" spans="1:13" ht="22.5">
      <c r="A100" s="5" t="s">
        <v>96</v>
      </c>
      <c r="B100" s="6">
        <v>894</v>
      </c>
      <c r="C100" s="7">
        <v>42559</v>
      </c>
      <c r="D100" s="6" t="s">
        <v>97</v>
      </c>
      <c r="E100" s="7">
        <v>42521</v>
      </c>
      <c r="F100" s="7">
        <v>42563</v>
      </c>
      <c r="G100" s="7">
        <v>42551</v>
      </c>
      <c r="H100" s="11">
        <v>4392.2</v>
      </c>
      <c r="I100" s="6">
        <v>399.29</v>
      </c>
      <c r="J100" s="11">
        <v>3992.91</v>
      </c>
      <c r="K100" s="6">
        <v>12</v>
      </c>
      <c r="L100" s="8">
        <f t="shared" si="1"/>
        <v>47914.92</v>
      </c>
      <c r="M100" s="9"/>
    </row>
    <row r="101" spans="1:12" ht="11.25">
      <c r="A101" s="5" t="s">
        <v>98</v>
      </c>
      <c r="B101" s="6">
        <v>1114</v>
      </c>
      <c r="C101" s="7">
        <v>42592</v>
      </c>
      <c r="D101" s="6" t="str">
        <f>"0002101236"</f>
        <v>0002101236</v>
      </c>
      <c r="E101" s="7">
        <v>42551</v>
      </c>
      <c r="F101" s="7">
        <v>42594</v>
      </c>
      <c r="G101" s="7">
        <v>42582</v>
      </c>
      <c r="H101" s="6">
        <v>75.63</v>
      </c>
      <c r="I101" s="6">
        <v>13.64</v>
      </c>
      <c r="J101" s="6">
        <v>61.99</v>
      </c>
      <c r="K101" s="6">
        <v>12</v>
      </c>
      <c r="L101" s="8">
        <f t="shared" si="1"/>
        <v>743.88</v>
      </c>
    </row>
    <row r="102" spans="1:12" ht="11.25">
      <c r="A102" s="5" t="s">
        <v>98</v>
      </c>
      <c r="B102" s="6">
        <v>1114</v>
      </c>
      <c r="C102" s="7">
        <v>42592</v>
      </c>
      <c r="D102" s="6" t="str">
        <f>"0002101235"</f>
        <v>0002101235</v>
      </c>
      <c r="E102" s="7">
        <v>42551</v>
      </c>
      <c r="F102" s="7">
        <v>42594</v>
      </c>
      <c r="G102" s="7">
        <v>42582</v>
      </c>
      <c r="H102" s="6">
        <v>3.05</v>
      </c>
      <c r="I102" s="6">
        <v>0.55</v>
      </c>
      <c r="J102" s="6">
        <v>2.5</v>
      </c>
      <c r="K102" s="6">
        <v>12</v>
      </c>
      <c r="L102" s="8">
        <f t="shared" si="1"/>
        <v>30</v>
      </c>
    </row>
    <row r="103" spans="1:12" ht="11.25">
      <c r="A103" s="5" t="s">
        <v>98</v>
      </c>
      <c r="B103" s="6">
        <v>1113</v>
      </c>
      <c r="C103" s="7">
        <v>42592</v>
      </c>
      <c r="D103" s="6" t="str">
        <f>"0001102314"</f>
        <v>0001102314</v>
      </c>
      <c r="E103" s="7">
        <v>42551</v>
      </c>
      <c r="F103" s="7">
        <v>42594</v>
      </c>
      <c r="G103" s="7">
        <v>42582</v>
      </c>
      <c r="H103" s="6">
        <v>7.7</v>
      </c>
      <c r="I103" s="6">
        <v>0</v>
      </c>
      <c r="J103" s="6">
        <v>7.7</v>
      </c>
      <c r="K103" s="6">
        <v>12</v>
      </c>
      <c r="L103" s="8">
        <f t="shared" si="1"/>
        <v>92.4</v>
      </c>
    </row>
    <row r="104" spans="1:13" ht="11.25">
      <c r="A104" s="5" t="s">
        <v>99</v>
      </c>
      <c r="B104" s="6">
        <v>1144</v>
      </c>
      <c r="C104" s="7">
        <v>42593</v>
      </c>
      <c r="D104" s="6" t="s">
        <v>100</v>
      </c>
      <c r="E104" s="7">
        <v>42584</v>
      </c>
      <c r="F104" s="7">
        <v>42594</v>
      </c>
      <c r="G104" s="7">
        <v>42584</v>
      </c>
      <c r="H104" s="11">
        <v>3518.53</v>
      </c>
      <c r="I104" s="6">
        <v>634.49</v>
      </c>
      <c r="J104" s="11">
        <v>2884.04</v>
      </c>
      <c r="K104" s="6">
        <v>10</v>
      </c>
      <c r="L104" s="8">
        <f t="shared" si="1"/>
        <v>28840.4</v>
      </c>
      <c r="M104" s="9"/>
    </row>
    <row r="105" spans="1:12" ht="11.25">
      <c r="A105" s="5" t="s">
        <v>45</v>
      </c>
      <c r="B105" s="6">
        <v>1363</v>
      </c>
      <c r="C105" s="7">
        <v>42621</v>
      </c>
      <c r="D105" s="6" t="str">
        <f>"41602635237"</f>
        <v>41602635237</v>
      </c>
      <c r="E105" s="7">
        <v>42606</v>
      </c>
      <c r="F105" s="7">
        <v>42627</v>
      </c>
      <c r="G105" s="7">
        <v>42626</v>
      </c>
      <c r="H105" s="6">
        <v>15.66</v>
      </c>
      <c r="I105" s="6">
        <v>2.82</v>
      </c>
      <c r="J105" s="6">
        <v>12.84</v>
      </c>
      <c r="K105" s="6">
        <v>1</v>
      </c>
      <c r="L105" s="8">
        <f t="shared" si="1"/>
        <v>12.84</v>
      </c>
    </row>
    <row r="106" spans="1:12" ht="11.25">
      <c r="A106" s="5" t="s">
        <v>45</v>
      </c>
      <c r="B106" s="6">
        <v>1355</v>
      </c>
      <c r="C106" s="7">
        <v>42621</v>
      </c>
      <c r="D106" s="6" t="str">
        <f>"41602635240"</f>
        <v>41602635240</v>
      </c>
      <c r="E106" s="7">
        <v>42606</v>
      </c>
      <c r="F106" s="7">
        <v>42627</v>
      </c>
      <c r="G106" s="7">
        <v>42626</v>
      </c>
      <c r="H106" s="6">
        <v>43.38</v>
      </c>
      <c r="I106" s="6">
        <v>7.82</v>
      </c>
      <c r="J106" s="6">
        <v>35.56</v>
      </c>
      <c r="K106" s="6">
        <v>1</v>
      </c>
      <c r="L106" s="8">
        <f t="shared" si="1"/>
        <v>35.56</v>
      </c>
    </row>
    <row r="107" spans="1:12" ht="11.25">
      <c r="A107" s="5" t="s">
        <v>45</v>
      </c>
      <c r="B107" s="6">
        <v>1356</v>
      </c>
      <c r="C107" s="7">
        <v>42621</v>
      </c>
      <c r="D107" s="6" t="str">
        <f>"41602635242"</f>
        <v>41602635242</v>
      </c>
      <c r="E107" s="7">
        <v>42606</v>
      </c>
      <c r="F107" s="7">
        <v>42627</v>
      </c>
      <c r="G107" s="7">
        <v>42626</v>
      </c>
      <c r="H107" s="6">
        <v>18.65</v>
      </c>
      <c r="I107" s="6">
        <v>3.36</v>
      </c>
      <c r="J107" s="6">
        <v>15.29</v>
      </c>
      <c r="K107" s="6">
        <v>1</v>
      </c>
      <c r="L107" s="8">
        <f t="shared" si="1"/>
        <v>15.29</v>
      </c>
    </row>
    <row r="108" spans="1:12" ht="11.25">
      <c r="A108" s="5" t="s">
        <v>45</v>
      </c>
      <c r="B108" s="6">
        <v>1360</v>
      </c>
      <c r="C108" s="7">
        <v>42621</v>
      </c>
      <c r="D108" s="6" t="str">
        <f>"41602635244"</f>
        <v>41602635244</v>
      </c>
      <c r="E108" s="7">
        <v>42606</v>
      </c>
      <c r="F108" s="7">
        <v>42627</v>
      </c>
      <c r="G108" s="7">
        <v>42626</v>
      </c>
      <c r="H108" s="6">
        <v>35.79</v>
      </c>
      <c r="I108" s="6">
        <v>6.45</v>
      </c>
      <c r="J108" s="6">
        <v>29.34</v>
      </c>
      <c r="K108" s="6">
        <v>1</v>
      </c>
      <c r="L108" s="8">
        <f t="shared" si="1"/>
        <v>29.34</v>
      </c>
    </row>
    <row r="109" spans="1:12" ht="11.25">
      <c r="A109" s="5" t="s">
        <v>45</v>
      </c>
      <c r="B109" s="6">
        <v>1351</v>
      </c>
      <c r="C109" s="7">
        <v>42621</v>
      </c>
      <c r="D109" s="6" t="str">
        <f>"41602635246"</f>
        <v>41602635246</v>
      </c>
      <c r="E109" s="7">
        <v>42606</v>
      </c>
      <c r="F109" s="7">
        <v>42627</v>
      </c>
      <c r="G109" s="7">
        <v>42626</v>
      </c>
      <c r="H109" s="6">
        <v>71.55</v>
      </c>
      <c r="I109" s="6">
        <v>12.9</v>
      </c>
      <c r="J109" s="6">
        <v>58.65</v>
      </c>
      <c r="K109" s="6">
        <v>1</v>
      </c>
      <c r="L109" s="8">
        <f t="shared" si="1"/>
        <v>58.65</v>
      </c>
    </row>
    <row r="110" spans="1:12" ht="11.25">
      <c r="A110" s="5" t="s">
        <v>45</v>
      </c>
      <c r="B110" s="6">
        <v>1353</v>
      </c>
      <c r="C110" s="7">
        <v>42621</v>
      </c>
      <c r="D110" s="6" t="str">
        <f>"41602635247"</f>
        <v>41602635247</v>
      </c>
      <c r="E110" s="7">
        <v>42606</v>
      </c>
      <c r="F110" s="7">
        <v>42627</v>
      </c>
      <c r="G110" s="7">
        <v>42626</v>
      </c>
      <c r="H110" s="6">
        <v>106.53</v>
      </c>
      <c r="I110" s="6">
        <v>19.21</v>
      </c>
      <c r="J110" s="6">
        <v>87.32</v>
      </c>
      <c r="K110" s="6">
        <v>1</v>
      </c>
      <c r="L110" s="8">
        <f t="shared" si="1"/>
        <v>87.32</v>
      </c>
    </row>
    <row r="111" spans="1:12" ht="11.25">
      <c r="A111" s="5" t="s">
        <v>45</v>
      </c>
      <c r="B111" s="6">
        <v>1352</v>
      </c>
      <c r="C111" s="7">
        <v>42621</v>
      </c>
      <c r="D111" s="6" t="str">
        <f>"41602635241"</f>
        <v>41602635241</v>
      </c>
      <c r="E111" s="7">
        <v>42606</v>
      </c>
      <c r="F111" s="7">
        <v>42627</v>
      </c>
      <c r="G111" s="7">
        <v>42626</v>
      </c>
      <c r="H111" s="6">
        <v>88.06</v>
      </c>
      <c r="I111" s="6">
        <v>15.88</v>
      </c>
      <c r="J111" s="6">
        <v>72.18</v>
      </c>
      <c r="K111" s="6">
        <v>1</v>
      </c>
      <c r="L111" s="8">
        <f t="shared" si="1"/>
        <v>72.18</v>
      </c>
    </row>
    <row r="112" spans="1:12" ht="11.25">
      <c r="A112" s="5" t="s">
        <v>45</v>
      </c>
      <c r="B112" s="6">
        <v>1359</v>
      </c>
      <c r="C112" s="7">
        <v>42621</v>
      </c>
      <c r="D112" s="6" t="str">
        <f>"41602635245"</f>
        <v>41602635245</v>
      </c>
      <c r="E112" s="7">
        <v>42606</v>
      </c>
      <c r="F112" s="7">
        <v>42627</v>
      </c>
      <c r="G112" s="7">
        <v>42626</v>
      </c>
      <c r="H112" s="6">
        <v>40.81</v>
      </c>
      <c r="I112" s="6">
        <v>7.36</v>
      </c>
      <c r="J112" s="6">
        <v>33.45</v>
      </c>
      <c r="K112" s="6">
        <v>1</v>
      </c>
      <c r="L112" s="8">
        <f t="shared" si="1"/>
        <v>33.45</v>
      </c>
    </row>
    <row r="113" spans="1:12" ht="11.25">
      <c r="A113" s="5" t="s">
        <v>45</v>
      </c>
      <c r="B113" s="6">
        <v>1362</v>
      </c>
      <c r="C113" s="7">
        <v>42621</v>
      </c>
      <c r="D113" s="6" t="str">
        <f>"41602635239"</f>
        <v>41602635239</v>
      </c>
      <c r="E113" s="7">
        <v>42606</v>
      </c>
      <c r="F113" s="7">
        <v>42627</v>
      </c>
      <c r="G113" s="7">
        <v>42626</v>
      </c>
      <c r="H113" s="6">
        <v>25</v>
      </c>
      <c r="I113" s="6">
        <v>4.51</v>
      </c>
      <c r="J113" s="6">
        <v>20.49</v>
      </c>
      <c r="K113" s="6">
        <v>1</v>
      </c>
      <c r="L113" s="8">
        <f t="shared" si="1"/>
        <v>20.49</v>
      </c>
    </row>
    <row r="114" spans="1:12" ht="11.25">
      <c r="A114" s="5" t="s">
        <v>45</v>
      </c>
      <c r="B114" s="6">
        <v>1357</v>
      </c>
      <c r="C114" s="7">
        <v>42621</v>
      </c>
      <c r="D114" s="6" t="str">
        <f>"41602635243"</f>
        <v>41602635243</v>
      </c>
      <c r="E114" s="7">
        <v>42606</v>
      </c>
      <c r="F114" s="7">
        <v>42627</v>
      </c>
      <c r="G114" s="7">
        <v>42626</v>
      </c>
      <c r="H114" s="6">
        <v>240.07</v>
      </c>
      <c r="I114" s="6">
        <v>43.29</v>
      </c>
      <c r="J114" s="6">
        <v>196.78</v>
      </c>
      <c r="K114" s="6">
        <v>1</v>
      </c>
      <c r="L114" s="8">
        <f t="shared" si="1"/>
        <v>196.78</v>
      </c>
    </row>
    <row r="115" spans="1:12" ht="11.25">
      <c r="A115" s="5" t="s">
        <v>45</v>
      </c>
      <c r="B115" s="6">
        <v>1364</v>
      </c>
      <c r="C115" s="7">
        <v>42621</v>
      </c>
      <c r="D115" s="6" t="str">
        <f>"41602635248"</f>
        <v>41602635248</v>
      </c>
      <c r="E115" s="7">
        <v>42606</v>
      </c>
      <c r="F115" s="7">
        <v>42627</v>
      </c>
      <c r="G115" s="7">
        <v>42626</v>
      </c>
      <c r="H115" s="6">
        <v>40.02</v>
      </c>
      <c r="I115" s="6">
        <v>7.22</v>
      </c>
      <c r="J115" s="6">
        <v>32.8</v>
      </c>
      <c r="K115" s="6">
        <v>1</v>
      </c>
      <c r="L115" s="8">
        <f t="shared" si="1"/>
        <v>32.8</v>
      </c>
    </row>
    <row r="116" spans="1:12" ht="11.25">
      <c r="A116" s="5" t="s">
        <v>45</v>
      </c>
      <c r="B116" s="6">
        <v>1358</v>
      </c>
      <c r="C116" s="7">
        <v>42621</v>
      </c>
      <c r="D116" s="6" t="str">
        <f>"41602635249"</f>
        <v>41602635249</v>
      </c>
      <c r="E116" s="7">
        <v>42606</v>
      </c>
      <c r="F116" s="7">
        <v>42627</v>
      </c>
      <c r="G116" s="7">
        <v>42626</v>
      </c>
      <c r="H116" s="6">
        <v>14.41</v>
      </c>
      <c r="I116" s="6">
        <v>2.2</v>
      </c>
      <c r="J116" s="6">
        <v>12.21</v>
      </c>
      <c r="K116" s="6">
        <v>1</v>
      </c>
      <c r="L116" s="8">
        <f t="shared" si="1"/>
        <v>12.21</v>
      </c>
    </row>
    <row r="117" spans="1:12" ht="11.25">
      <c r="A117" s="5" t="s">
        <v>45</v>
      </c>
      <c r="B117" s="6">
        <v>1361</v>
      </c>
      <c r="C117" s="7">
        <v>42621</v>
      </c>
      <c r="D117" s="6" t="str">
        <f>"41602635238"</f>
        <v>41602635238</v>
      </c>
      <c r="E117" s="7">
        <v>42606</v>
      </c>
      <c r="F117" s="7">
        <v>42627</v>
      </c>
      <c r="G117" s="7">
        <v>42626</v>
      </c>
      <c r="H117" s="6">
        <v>35.79</v>
      </c>
      <c r="I117" s="6">
        <v>6.45</v>
      </c>
      <c r="J117" s="6">
        <v>29.34</v>
      </c>
      <c r="K117" s="6">
        <v>1</v>
      </c>
      <c r="L117" s="8">
        <f t="shared" si="1"/>
        <v>29.34</v>
      </c>
    </row>
    <row r="118" spans="1:12" ht="11.25">
      <c r="A118" s="5" t="s">
        <v>16</v>
      </c>
      <c r="B118" s="6">
        <v>1118</v>
      </c>
      <c r="C118" s="7">
        <v>42593</v>
      </c>
      <c r="D118" s="10" t="s">
        <v>28</v>
      </c>
      <c r="E118" s="7">
        <v>42345</v>
      </c>
      <c r="F118" s="7">
        <v>42444</v>
      </c>
      <c r="G118" s="7">
        <v>42444</v>
      </c>
      <c r="H118" s="6">
        <v>55.29</v>
      </c>
      <c r="I118" s="6">
        <v>0</v>
      </c>
      <c r="J118" s="6">
        <v>55.29</v>
      </c>
      <c r="K118" s="6">
        <v>0</v>
      </c>
      <c r="L118" s="8">
        <f t="shared" si="1"/>
        <v>0</v>
      </c>
    </row>
    <row r="119" spans="1:12" ht="11.25">
      <c r="A119" s="5" t="s">
        <v>16</v>
      </c>
      <c r="B119" s="6">
        <v>1125</v>
      </c>
      <c r="C119" s="7">
        <v>42593</v>
      </c>
      <c r="D119" s="10" t="s">
        <v>24</v>
      </c>
      <c r="E119" s="7">
        <v>42345</v>
      </c>
      <c r="F119" s="7">
        <v>42444</v>
      </c>
      <c r="G119" s="7">
        <v>42444</v>
      </c>
      <c r="H119" s="6">
        <v>227.01</v>
      </c>
      <c r="I119" s="6">
        <v>0</v>
      </c>
      <c r="J119" s="6">
        <v>227.01</v>
      </c>
      <c r="K119" s="6">
        <v>0</v>
      </c>
      <c r="L119" s="8">
        <f t="shared" si="1"/>
        <v>0</v>
      </c>
    </row>
    <row r="120" spans="1:12" ht="11.25">
      <c r="A120" s="5" t="s">
        <v>16</v>
      </c>
      <c r="B120" s="6">
        <v>1118</v>
      </c>
      <c r="C120" s="7">
        <v>42593</v>
      </c>
      <c r="D120" s="10" t="s">
        <v>39</v>
      </c>
      <c r="E120" s="7">
        <v>42405</v>
      </c>
      <c r="F120" s="7">
        <v>42507</v>
      </c>
      <c r="G120" s="7">
        <v>42507</v>
      </c>
      <c r="H120" s="6">
        <v>50.31</v>
      </c>
      <c r="I120" s="6">
        <v>0</v>
      </c>
      <c r="J120" s="6">
        <v>50.31</v>
      </c>
      <c r="K120" s="6">
        <v>0</v>
      </c>
      <c r="L120" s="8">
        <f t="shared" si="1"/>
        <v>0</v>
      </c>
    </row>
    <row r="121" spans="1:12" ht="11.25">
      <c r="A121" s="5" t="s">
        <v>16</v>
      </c>
      <c r="B121" s="6">
        <v>1122</v>
      </c>
      <c r="C121" s="7">
        <v>42593</v>
      </c>
      <c r="D121" s="10" t="s">
        <v>59</v>
      </c>
      <c r="E121" s="7">
        <v>42466</v>
      </c>
      <c r="F121" s="7">
        <v>42565</v>
      </c>
      <c r="G121" s="7">
        <v>42565</v>
      </c>
      <c r="H121" s="6">
        <v>121.71</v>
      </c>
      <c r="I121" s="6">
        <v>0</v>
      </c>
      <c r="J121" s="6">
        <v>121.71</v>
      </c>
      <c r="K121" s="6">
        <v>0</v>
      </c>
      <c r="L121" s="8">
        <f t="shared" si="1"/>
        <v>0</v>
      </c>
    </row>
    <row r="122" spans="1:12" ht="11.25">
      <c r="A122" s="5" t="s">
        <v>16</v>
      </c>
      <c r="B122" s="6">
        <v>1124</v>
      </c>
      <c r="C122" s="7">
        <v>42593</v>
      </c>
      <c r="D122" s="10" t="s">
        <v>51</v>
      </c>
      <c r="E122" s="7">
        <v>42466</v>
      </c>
      <c r="F122" s="7">
        <v>42565</v>
      </c>
      <c r="G122" s="7">
        <v>42565</v>
      </c>
      <c r="H122" s="6">
        <v>66.44</v>
      </c>
      <c r="I122" s="6">
        <v>0</v>
      </c>
      <c r="J122" s="6">
        <v>66.44</v>
      </c>
      <c r="K122" s="6">
        <v>0</v>
      </c>
      <c r="L122" s="8">
        <f t="shared" si="1"/>
        <v>0</v>
      </c>
    </row>
    <row r="123" spans="1:12" ht="11.25">
      <c r="A123" s="5" t="s">
        <v>16</v>
      </c>
      <c r="B123" s="6">
        <v>1131</v>
      </c>
      <c r="C123" s="7">
        <v>42593</v>
      </c>
      <c r="D123" s="10" t="s">
        <v>34</v>
      </c>
      <c r="E123" s="7">
        <v>42405</v>
      </c>
      <c r="F123" s="7">
        <v>42507</v>
      </c>
      <c r="G123" s="7">
        <v>42507</v>
      </c>
      <c r="H123" s="6">
        <v>57.64</v>
      </c>
      <c r="I123" s="6">
        <v>0</v>
      </c>
      <c r="J123" s="6">
        <v>57.64</v>
      </c>
      <c r="K123" s="6">
        <v>0</v>
      </c>
      <c r="L123" s="8">
        <f t="shared" si="1"/>
        <v>0</v>
      </c>
    </row>
    <row r="124" spans="1:12" ht="11.25">
      <c r="A124" s="5" t="s">
        <v>16</v>
      </c>
      <c r="B124" s="6">
        <v>1118</v>
      </c>
      <c r="C124" s="7">
        <v>42593</v>
      </c>
      <c r="D124" s="10" t="s">
        <v>55</v>
      </c>
      <c r="E124" s="7">
        <v>42466</v>
      </c>
      <c r="F124" s="7">
        <v>42565</v>
      </c>
      <c r="G124" s="7">
        <v>42565</v>
      </c>
      <c r="H124" s="6">
        <v>244.23</v>
      </c>
      <c r="I124" s="6">
        <v>0</v>
      </c>
      <c r="J124" s="6">
        <v>244.23</v>
      </c>
      <c r="K124" s="6">
        <v>0</v>
      </c>
      <c r="L124" s="8">
        <f t="shared" si="1"/>
        <v>0</v>
      </c>
    </row>
    <row r="125" spans="1:12" ht="11.25">
      <c r="A125" s="5" t="s">
        <v>16</v>
      </c>
      <c r="B125" s="6">
        <v>1118</v>
      </c>
      <c r="C125" s="7">
        <v>42593</v>
      </c>
      <c r="D125" s="10" t="s">
        <v>26</v>
      </c>
      <c r="E125" s="7">
        <v>42345</v>
      </c>
      <c r="F125" s="7">
        <v>42444</v>
      </c>
      <c r="G125" s="7">
        <v>42444</v>
      </c>
      <c r="H125" s="6">
        <v>55.24</v>
      </c>
      <c r="I125" s="6">
        <v>0</v>
      </c>
      <c r="J125" s="6">
        <v>55.24</v>
      </c>
      <c r="K125" s="6">
        <v>0</v>
      </c>
      <c r="L125" s="8">
        <f t="shared" si="1"/>
        <v>0</v>
      </c>
    </row>
    <row r="126" spans="1:12" ht="11.25">
      <c r="A126" s="5" t="s">
        <v>16</v>
      </c>
      <c r="B126" s="6">
        <v>1131</v>
      </c>
      <c r="C126" s="7">
        <v>42593</v>
      </c>
      <c r="D126" s="10" t="s">
        <v>20</v>
      </c>
      <c r="E126" s="7">
        <v>42345</v>
      </c>
      <c r="F126" s="7">
        <v>42444</v>
      </c>
      <c r="G126" s="7">
        <v>42444</v>
      </c>
      <c r="H126" s="6">
        <v>69.53</v>
      </c>
      <c r="I126" s="6">
        <v>0</v>
      </c>
      <c r="J126" s="6">
        <v>69.53</v>
      </c>
      <c r="K126" s="6">
        <v>0</v>
      </c>
      <c r="L126" s="8">
        <f t="shared" si="1"/>
        <v>0</v>
      </c>
    </row>
    <row r="127" spans="1:12" ht="11.25">
      <c r="A127" s="5" t="s">
        <v>16</v>
      </c>
      <c r="B127" s="6">
        <v>1122</v>
      </c>
      <c r="C127" s="7">
        <v>42593</v>
      </c>
      <c r="D127" s="10" t="s">
        <v>42</v>
      </c>
      <c r="E127" s="7">
        <v>42405</v>
      </c>
      <c r="F127" s="7">
        <v>42507</v>
      </c>
      <c r="G127" s="7">
        <v>42507</v>
      </c>
      <c r="H127" s="6">
        <v>124.6</v>
      </c>
      <c r="I127" s="6">
        <v>0</v>
      </c>
      <c r="J127" s="6">
        <v>124.6</v>
      </c>
      <c r="K127" s="6">
        <v>0</v>
      </c>
      <c r="L127" s="8">
        <f t="shared" si="1"/>
        <v>0</v>
      </c>
    </row>
    <row r="128" spans="1:12" ht="11.25">
      <c r="A128" s="5" t="s">
        <v>16</v>
      </c>
      <c r="B128" s="6">
        <v>1118</v>
      </c>
      <c r="C128" s="7">
        <v>42593</v>
      </c>
      <c r="D128" s="10" t="s">
        <v>17</v>
      </c>
      <c r="E128" s="7">
        <v>42345</v>
      </c>
      <c r="F128" s="7">
        <v>42444</v>
      </c>
      <c r="G128" s="7">
        <v>42444</v>
      </c>
      <c r="H128" s="6">
        <v>54.8</v>
      </c>
      <c r="I128" s="6">
        <v>0</v>
      </c>
      <c r="J128" s="6">
        <v>54.8</v>
      </c>
      <c r="K128" s="6">
        <v>0</v>
      </c>
      <c r="L128" s="8">
        <f t="shared" si="1"/>
        <v>0</v>
      </c>
    </row>
    <row r="129" spans="1:12" ht="11.25">
      <c r="A129" s="5" t="s">
        <v>16</v>
      </c>
      <c r="B129" s="6">
        <v>1118</v>
      </c>
      <c r="C129" s="7">
        <v>42593</v>
      </c>
      <c r="D129" s="10" t="s">
        <v>30</v>
      </c>
      <c r="E129" s="7">
        <v>42405</v>
      </c>
      <c r="F129" s="7">
        <v>42507</v>
      </c>
      <c r="G129" s="7">
        <v>42507</v>
      </c>
      <c r="H129" s="6">
        <v>98.51</v>
      </c>
      <c r="I129" s="6">
        <v>0</v>
      </c>
      <c r="J129" s="6">
        <v>98.51</v>
      </c>
      <c r="K129" s="6">
        <v>0</v>
      </c>
      <c r="L129" s="8">
        <f t="shared" si="1"/>
        <v>0</v>
      </c>
    </row>
    <row r="130" spans="1:12" ht="11.25">
      <c r="A130" s="5" t="s">
        <v>16</v>
      </c>
      <c r="B130" s="6">
        <v>1118</v>
      </c>
      <c r="C130" s="7">
        <v>42593</v>
      </c>
      <c r="D130" s="10" t="s">
        <v>36</v>
      </c>
      <c r="E130" s="7">
        <v>42405</v>
      </c>
      <c r="F130" s="7">
        <v>42507</v>
      </c>
      <c r="G130" s="7">
        <v>42507</v>
      </c>
      <c r="H130" s="6">
        <v>105.48</v>
      </c>
      <c r="I130" s="6">
        <v>0</v>
      </c>
      <c r="J130" s="6">
        <v>105.48</v>
      </c>
      <c r="K130" s="6">
        <v>0</v>
      </c>
      <c r="L130" s="8">
        <f aca="true" t="shared" si="2" ref="L130:L193">+J130*K130</f>
        <v>0</v>
      </c>
    </row>
    <row r="131" spans="1:12" ht="11.25">
      <c r="A131" s="5" t="s">
        <v>16</v>
      </c>
      <c r="B131" s="6">
        <v>1118</v>
      </c>
      <c r="C131" s="7">
        <v>42593</v>
      </c>
      <c r="D131" s="10" t="s">
        <v>31</v>
      </c>
      <c r="E131" s="7">
        <v>42405</v>
      </c>
      <c r="F131" s="7">
        <v>42507</v>
      </c>
      <c r="G131" s="7">
        <v>42507</v>
      </c>
      <c r="H131" s="6">
        <v>230.29</v>
      </c>
      <c r="I131" s="6">
        <v>0</v>
      </c>
      <c r="J131" s="6">
        <v>230.29</v>
      </c>
      <c r="K131" s="6">
        <v>0</v>
      </c>
      <c r="L131" s="8">
        <f t="shared" si="2"/>
        <v>0</v>
      </c>
    </row>
    <row r="132" spans="1:12" ht="11.25">
      <c r="A132" s="5" t="s">
        <v>16</v>
      </c>
      <c r="B132" s="6">
        <v>1118</v>
      </c>
      <c r="C132" s="7">
        <v>42593</v>
      </c>
      <c r="D132" s="10" t="s">
        <v>52</v>
      </c>
      <c r="E132" s="7">
        <v>42466</v>
      </c>
      <c r="F132" s="7">
        <v>42565</v>
      </c>
      <c r="G132" s="7">
        <v>42565</v>
      </c>
      <c r="H132" s="6">
        <v>105.37</v>
      </c>
      <c r="I132" s="6">
        <v>0</v>
      </c>
      <c r="J132" s="6">
        <v>105.37</v>
      </c>
      <c r="K132" s="6">
        <v>0</v>
      </c>
      <c r="L132" s="8">
        <f t="shared" si="2"/>
        <v>0</v>
      </c>
    </row>
    <row r="133" spans="1:12" ht="11.25">
      <c r="A133" s="5" t="s">
        <v>16</v>
      </c>
      <c r="B133" s="6">
        <v>1122</v>
      </c>
      <c r="C133" s="7">
        <v>42593</v>
      </c>
      <c r="D133" s="10" t="s">
        <v>25</v>
      </c>
      <c r="E133" s="7">
        <v>42345</v>
      </c>
      <c r="F133" s="7">
        <v>42444</v>
      </c>
      <c r="G133" s="7">
        <v>42444</v>
      </c>
      <c r="H133" s="6">
        <v>135.56</v>
      </c>
      <c r="I133" s="6">
        <v>0</v>
      </c>
      <c r="J133" s="6">
        <v>135.56</v>
      </c>
      <c r="K133" s="6">
        <v>0</v>
      </c>
      <c r="L133" s="8">
        <f t="shared" si="2"/>
        <v>0</v>
      </c>
    </row>
    <row r="134" spans="1:12" ht="11.25">
      <c r="A134" s="5" t="s">
        <v>16</v>
      </c>
      <c r="B134" s="6">
        <v>1118</v>
      </c>
      <c r="C134" s="7">
        <v>42593</v>
      </c>
      <c r="D134" s="10" t="s">
        <v>58</v>
      </c>
      <c r="E134" s="7">
        <v>42466</v>
      </c>
      <c r="F134" s="7">
        <v>42565</v>
      </c>
      <c r="G134" s="7">
        <v>42565</v>
      </c>
      <c r="H134" s="6">
        <v>73.05</v>
      </c>
      <c r="I134" s="6">
        <v>0</v>
      </c>
      <c r="J134" s="6">
        <v>73.05</v>
      </c>
      <c r="K134" s="6">
        <v>0</v>
      </c>
      <c r="L134" s="8">
        <f t="shared" si="2"/>
        <v>0</v>
      </c>
    </row>
    <row r="135" spans="1:12" ht="11.25">
      <c r="A135" s="5" t="s">
        <v>16</v>
      </c>
      <c r="B135" s="6">
        <v>1118</v>
      </c>
      <c r="C135" s="7">
        <v>42593</v>
      </c>
      <c r="D135" s="10" t="s">
        <v>56</v>
      </c>
      <c r="E135" s="7">
        <v>42466</v>
      </c>
      <c r="F135" s="7">
        <v>42565</v>
      </c>
      <c r="G135" s="7">
        <v>42565</v>
      </c>
      <c r="H135" s="6">
        <v>50.41</v>
      </c>
      <c r="I135" s="6">
        <v>0</v>
      </c>
      <c r="J135" s="6">
        <v>50.41</v>
      </c>
      <c r="K135" s="6">
        <v>0</v>
      </c>
      <c r="L135" s="8">
        <f t="shared" si="2"/>
        <v>0</v>
      </c>
    </row>
    <row r="136" spans="1:12" ht="11.25">
      <c r="A136" s="5" t="s">
        <v>16</v>
      </c>
      <c r="B136" s="6">
        <v>1118</v>
      </c>
      <c r="C136" s="7">
        <v>42593</v>
      </c>
      <c r="D136" s="10" t="s">
        <v>22</v>
      </c>
      <c r="E136" s="7">
        <v>42345</v>
      </c>
      <c r="F136" s="7">
        <v>42444</v>
      </c>
      <c r="G136" s="7">
        <v>42444</v>
      </c>
      <c r="H136" s="6">
        <v>284.57</v>
      </c>
      <c r="I136" s="6">
        <v>0</v>
      </c>
      <c r="J136" s="6">
        <v>284.57</v>
      </c>
      <c r="K136" s="6">
        <v>0</v>
      </c>
      <c r="L136" s="8">
        <f t="shared" si="2"/>
        <v>0</v>
      </c>
    </row>
    <row r="137" spans="1:12" ht="11.25">
      <c r="A137" s="5" t="s">
        <v>16</v>
      </c>
      <c r="B137" s="6">
        <v>1127</v>
      </c>
      <c r="C137" s="7">
        <v>42593</v>
      </c>
      <c r="D137" s="10" t="s">
        <v>33</v>
      </c>
      <c r="E137" s="7">
        <v>42405</v>
      </c>
      <c r="F137" s="7">
        <v>42507</v>
      </c>
      <c r="G137" s="7">
        <v>42507</v>
      </c>
      <c r="H137" s="6">
        <v>128.53</v>
      </c>
      <c r="I137" s="6">
        <v>0</v>
      </c>
      <c r="J137" s="6">
        <v>128.53</v>
      </c>
      <c r="K137" s="6">
        <v>0</v>
      </c>
      <c r="L137" s="8">
        <f t="shared" si="2"/>
        <v>0</v>
      </c>
    </row>
    <row r="138" spans="1:12" ht="11.25">
      <c r="A138" s="5" t="s">
        <v>16</v>
      </c>
      <c r="B138" s="6">
        <v>1118</v>
      </c>
      <c r="C138" s="7">
        <v>42593</v>
      </c>
      <c r="D138" s="10" t="s">
        <v>18</v>
      </c>
      <c r="E138" s="7">
        <v>42345</v>
      </c>
      <c r="F138" s="7">
        <v>42444</v>
      </c>
      <c r="G138" s="7">
        <v>42444</v>
      </c>
      <c r="H138" s="6">
        <v>111.77</v>
      </c>
      <c r="I138" s="6">
        <v>0</v>
      </c>
      <c r="J138" s="6">
        <v>111.77</v>
      </c>
      <c r="K138" s="6">
        <v>0</v>
      </c>
      <c r="L138" s="8">
        <f t="shared" si="2"/>
        <v>0</v>
      </c>
    </row>
    <row r="139" spans="1:12" ht="11.25">
      <c r="A139" s="5" t="s">
        <v>16</v>
      </c>
      <c r="B139" s="6">
        <v>1127</v>
      </c>
      <c r="C139" s="7">
        <v>42593</v>
      </c>
      <c r="D139" s="10" t="s">
        <v>37</v>
      </c>
      <c r="E139" s="7">
        <v>42405</v>
      </c>
      <c r="F139" s="7">
        <v>42507</v>
      </c>
      <c r="G139" s="7">
        <v>42507</v>
      </c>
      <c r="H139" s="6">
        <v>82.19</v>
      </c>
      <c r="I139" s="6">
        <v>0</v>
      </c>
      <c r="J139" s="6">
        <v>82.19</v>
      </c>
      <c r="K139" s="6">
        <v>0</v>
      </c>
      <c r="L139" s="8">
        <f t="shared" si="2"/>
        <v>0</v>
      </c>
    </row>
    <row r="140" spans="1:12" ht="11.25">
      <c r="A140" s="5" t="s">
        <v>16</v>
      </c>
      <c r="B140" s="6">
        <v>1118</v>
      </c>
      <c r="C140" s="7">
        <v>42593</v>
      </c>
      <c r="D140" s="10" t="s">
        <v>54</v>
      </c>
      <c r="E140" s="7">
        <v>42466</v>
      </c>
      <c r="F140" s="7">
        <v>42565</v>
      </c>
      <c r="G140" s="7">
        <v>42565</v>
      </c>
      <c r="H140" s="6">
        <v>49.8</v>
      </c>
      <c r="I140" s="6">
        <v>0</v>
      </c>
      <c r="J140" s="6">
        <v>49.8</v>
      </c>
      <c r="K140" s="6">
        <v>0</v>
      </c>
      <c r="L140" s="8">
        <f t="shared" si="2"/>
        <v>0</v>
      </c>
    </row>
    <row r="141" spans="1:12" ht="11.25">
      <c r="A141" s="5" t="s">
        <v>16</v>
      </c>
      <c r="B141" s="6">
        <v>1118</v>
      </c>
      <c r="C141" s="7">
        <v>42593</v>
      </c>
      <c r="D141" s="10" t="s">
        <v>21</v>
      </c>
      <c r="E141" s="7">
        <v>42345</v>
      </c>
      <c r="F141" s="7">
        <v>42444</v>
      </c>
      <c r="G141" s="7">
        <v>42444</v>
      </c>
      <c r="H141" s="6">
        <v>88.09</v>
      </c>
      <c r="I141" s="6">
        <v>0</v>
      </c>
      <c r="J141" s="6">
        <v>88.09</v>
      </c>
      <c r="K141" s="6">
        <v>0</v>
      </c>
      <c r="L141" s="8">
        <f t="shared" si="2"/>
        <v>0</v>
      </c>
    </row>
    <row r="142" spans="1:12" ht="11.25">
      <c r="A142" s="5" t="s">
        <v>16</v>
      </c>
      <c r="B142" s="6">
        <v>1118</v>
      </c>
      <c r="C142" s="7">
        <v>42593</v>
      </c>
      <c r="D142" s="10" t="s">
        <v>41</v>
      </c>
      <c r="E142" s="7">
        <v>42405</v>
      </c>
      <c r="F142" s="7">
        <v>42507</v>
      </c>
      <c r="G142" s="7">
        <v>42507</v>
      </c>
      <c r="H142" s="6">
        <v>49.8</v>
      </c>
      <c r="I142" s="6">
        <v>0</v>
      </c>
      <c r="J142" s="6">
        <v>49.8</v>
      </c>
      <c r="K142" s="6">
        <v>0</v>
      </c>
      <c r="L142" s="8">
        <f t="shared" si="2"/>
        <v>0</v>
      </c>
    </row>
    <row r="143" spans="1:12" ht="11.25">
      <c r="A143" s="5" t="s">
        <v>16</v>
      </c>
      <c r="B143" s="6">
        <v>1125</v>
      </c>
      <c r="C143" s="7">
        <v>42593</v>
      </c>
      <c r="D143" s="10" t="s">
        <v>48</v>
      </c>
      <c r="E143" s="7">
        <v>42466</v>
      </c>
      <c r="F143" s="7">
        <v>42565</v>
      </c>
      <c r="G143" s="7">
        <v>42565</v>
      </c>
      <c r="H143" s="6">
        <v>293.23</v>
      </c>
      <c r="I143" s="6">
        <v>0</v>
      </c>
      <c r="J143" s="6">
        <v>293.23</v>
      </c>
      <c r="K143" s="6">
        <v>0</v>
      </c>
      <c r="L143" s="8">
        <f t="shared" si="2"/>
        <v>0</v>
      </c>
    </row>
    <row r="144" spans="1:12" ht="11.25">
      <c r="A144" s="5" t="s">
        <v>16</v>
      </c>
      <c r="B144" s="6">
        <v>1127</v>
      </c>
      <c r="C144" s="7">
        <v>42593</v>
      </c>
      <c r="D144" s="10" t="s">
        <v>19</v>
      </c>
      <c r="E144" s="7">
        <v>42345</v>
      </c>
      <c r="F144" s="7">
        <v>42444</v>
      </c>
      <c r="G144" s="7">
        <v>42444</v>
      </c>
      <c r="H144" s="6">
        <v>92.35</v>
      </c>
      <c r="I144" s="6">
        <v>0</v>
      </c>
      <c r="J144" s="6">
        <v>92.35</v>
      </c>
      <c r="K144" s="6">
        <v>0</v>
      </c>
      <c r="L144" s="8">
        <f t="shared" si="2"/>
        <v>0</v>
      </c>
    </row>
    <row r="145" spans="1:12" ht="11.25">
      <c r="A145" s="5" t="s">
        <v>16</v>
      </c>
      <c r="B145" s="6">
        <v>1118</v>
      </c>
      <c r="C145" s="7">
        <v>42593</v>
      </c>
      <c r="D145" s="10" t="s">
        <v>23</v>
      </c>
      <c r="E145" s="7">
        <v>42345</v>
      </c>
      <c r="F145" s="7">
        <v>42444</v>
      </c>
      <c r="G145" s="7">
        <v>42444</v>
      </c>
      <c r="H145" s="6">
        <v>110.31</v>
      </c>
      <c r="I145" s="6">
        <v>0</v>
      </c>
      <c r="J145" s="6">
        <v>110.31</v>
      </c>
      <c r="K145" s="6">
        <v>0</v>
      </c>
      <c r="L145" s="8">
        <f t="shared" si="2"/>
        <v>0</v>
      </c>
    </row>
    <row r="146" spans="1:12" ht="11.25">
      <c r="A146" s="5" t="s">
        <v>16</v>
      </c>
      <c r="B146" s="6">
        <v>1118</v>
      </c>
      <c r="C146" s="7">
        <v>42593</v>
      </c>
      <c r="D146" s="10" t="s">
        <v>38</v>
      </c>
      <c r="E146" s="7">
        <v>42405</v>
      </c>
      <c r="F146" s="7">
        <v>42507</v>
      </c>
      <c r="G146" s="7">
        <v>42507</v>
      </c>
      <c r="H146" s="6">
        <v>76.67</v>
      </c>
      <c r="I146" s="6">
        <v>0</v>
      </c>
      <c r="J146" s="6">
        <v>76.67</v>
      </c>
      <c r="K146" s="6">
        <v>0</v>
      </c>
      <c r="L146" s="8">
        <f t="shared" si="2"/>
        <v>0</v>
      </c>
    </row>
    <row r="147" spans="1:12" ht="11.25">
      <c r="A147" s="5" t="s">
        <v>16</v>
      </c>
      <c r="B147" s="6">
        <v>1124</v>
      </c>
      <c r="C147" s="7">
        <v>42593</v>
      </c>
      <c r="D147" s="10" t="s">
        <v>32</v>
      </c>
      <c r="E147" s="7">
        <v>42405</v>
      </c>
      <c r="F147" s="7">
        <v>42507</v>
      </c>
      <c r="G147" s="7">
        <v>42507</v>
      </c>
      <c r="H147" s="6">
        <v>78.21</v>
      </c>
      <c r="I147" s="6">
        <v>0</v>
      </c>
      <c r="J147" s="6">
        <v>78.21</v>
      </c>
      <c r="K147" s="6">
        <v>0</v>
      </c>
      <c r="L147" s="8">
        <f t="shared" si="2"/>
        <v>0</v>
      </c>
    </row>
    <row r="148" spans="1:12" ht="11.25">
      <c r="A148" s="5" t="s">
        <v>16</v>
      </c>
      <c r="B148" s="6">
        <v>1125</v>
      </c>
      <c r="C148" s="7">
        <v>42593</v>
      </c>
      <c r="D148" s="10" t="s">
        <v>49</v>
      </c>
      <c r="E148" s="7">
        <v>42466</v>
      </c>
      <c r="F148" s="7">
        <v>42565</v>
      </c>
      <c r="G148" s="7">
        <v>42565</v>
      </c>
      <c r="H148" s="6">
        <v>116.72</v>
      </c>
      <c r="I148" s="6">
        <v>0</v>
      </c>
      <c r="J148" s="6">
        <v>116.72</v>
      </c>
      <c r="K148" s="6">
        <v>0</v>
      </c>
      <c r="L148" s="8">
        <f t="shared" si="2"/>
        <v>0</v>
      </c>
    </row>
    <row r="149" spans="1:12" ht="11.25">
      <c r="A149" s="5" t="s">
        <v>16</v>
      </c>
      <c r="B149" s="6">
        <v>1125</v>
      </c>
      <c r="C149" s="7">
        <v>42593</v>
      </c>
      <c r="D149" s="10" t="s">
        <v>27</v>
      </c>
      <c r="E149" s="7">
        <v>42345</v>
      </c>
      <c r="F149" s="7">
        <v>42444</v>
      </c>
      <c r="G149" s="7">
        <v>42444</v>
      </c>
      <c r="H149" s="6">
        <v>197.23</v>
      </c>
      <c r="I149" s="6">
        <v>0</v>
      </c>
      <c r="J149" s="6">
        <v>197.23</v>
      </c>
      <c r="K149" s="6">
        <v>0</v>
      </c>
      <c r="L149" s="8">
        <f t="shared" si="2"/>
        <v>0</v>
      </c>
    </row>
    <row r="150" spans="1:12" ht="11.25">
      <c r="A150" s="5" t="s">
        <v>16</v>
      </c>
      <c r="B150" s="6">
        <v>1118</v>
      </c>
      <c r="C150" s="7">
        <v>42593</v>
      </c>
      <c r="D150" s="10" t="s">
        <v>53</v>
      </c>
      <c r="E150" s="7">
        <v>42466</v>
      </c>
      <c r="F150" s="7">
        <v>42565</v>
      </c>
      <c r="G150" s="7">
        <v>42565</v>
      </c>
      <c r="H150" s="6">
        <v>91.04</v>
      </c>
      <c r="I150" s="6">
        <v>0</v>
      </c>
      <c r="J150" s="6">
        <v>91.04</v>
      </c>
      <c r="K150" s="6">
        <v>0</v>
      </c>
      <c r="L150" s="8">
        <f t="shared" si="2"/>
        <v>0</v>
      </c>
    </row>
    <row r="151" spans="1:12" ht="11.25">
      <c r="A151" s="5" t="s">
        <v>16</v>
      </c>
      <c r="B151" s="6">
        <v>1131</v>
      </c>
      <c r="C151" s="7">
        <v>42593</v>
      </c>
      <c r="D151" s="10" t="s">
        <v>57</v>
      </c>
      <c r="E151" s="7">
        <v>42466</v>
      </c>
      <c r="F151" s="7">
        <v>42565</v>
      </c>
      <c r="G151" s="7">
        <v>42565</v>
      </c>
      <c r="H151" s="6">
        <v>58.66</v>
      </c>
      <c r="I151" s="6">
        <v>0</v>
      </c>
      <c r="J151" s="6">
        <v>58.66</v>
      </c>
      <c r="K151" s="6">
        <v>0</v>
      </c>
      <c r="L151" s="8">
        <f t="shared" si="2"/>
        <v>0</v>
      </c>
    </row>
    <row r="152" spans="1:12" ht="11.25">
      <c r="A152" s="5" t="s">
        <v>16</v>
      </c>
      <c r="B152" s="6">
        <v>1124</v>
      </c>
      <c r="C152" s="7">
        <v>42593</v>
      </c>
      <c r="D152" s="10" t="s">
        <v>29</v>
      </c>
      <c r="E152" s="7">
        <v>42345</v>
      </c>
      <c r="F152" s="7">
        <v>42444</v>
      </c>
      <c r="G152" s="7">
        <v>42444</v>
      </c>
      <c r="H152" s="6">
        <v>81.99</v>
      </c>
      <c r="I152" s="6">
        <v>0</v>
      </c>
      <c r="J152" s="6">
        <v>81.99</v>
      </c>
      <c r="K152" s="6">
        <v>0</v>
      </c>
      <c r="L152" s="8">
        <f t="shared" si="2"/>
        <v>0</v>
      </c>
    </row>
    <row r="153" spans="1:12" ht="11.25">
      <c r="A153" s="5" t="s">
        <v>16</v>
      </c>
      <c r="B153" s="6">
        <v>1127</v>
      </c>
      <c r="C153" s="7">
        <v>42593</v>
      </c>
      <c r="D153" s="10" t="s">
        <v>60</v>
      </c>
      <c r="E153" s="7">
        <v>42466</v>
      </c>
      <c r="F153" s="7">
        <v>42565</v>
      </c>
      <c r="G153" s="7">
        <v>42565</v>
      </c>
      <c r="H153" s="6">
        <v>81.69</v>
      </c>
      <c r="I153" s="6">
        <v>0</v>
      </c>
      <c r="J153" s="6">
        <v>81.69</v>
      </c>
      <c r="K153" s="6">
        <v>0</v>
      </c>
      <c r="L153" s="8">
        <f t="shared" si="2"/>
        <v>0</v>
      </c>
    </row>
    <row r="154" spans="1:12" ht="11.25">
      <c r="A154" s="5" t="s">
        <v>16</v>
      </c>
      <c r="B154" s="6">
        <v>1125</v>
      </c>
      <c r="C154" s="7">
        <v>42593</v>
      </c>
      <c r="D154" s="10" t="s">
        <v>40</v>
      </c>
      <c r="E154" s="7">
        <v>42405</v>
      </c>
      <c r="F154" s="7">
        <v>42507</v>
      </c>
      <c r="G154" s="7">
        <v>42507</v>
      </c>
      <c r="H154" s="6">
        <v>277.57</v>
      </c>
      <c r="I154" s="6">
        <v>0</v>
      </c>
      <c r="J154" s="6">
        <v>277.57</v>
      </c>
      <c r="K154" s="6">
        <v>0</v>
      </c>
      <c r="L154" s="8">
        <f t="shared" si="2"/>
        <v>0</v>
      </c>
    </row>
    <row r="155" spans="1:12" ht="11.25">
      <c r="A155" s="5" t="s">
        <v>101</v>
      </c>
      <c r="B155" s="6">
        <v>1167</v>
      </c>
      <c r="C155" s="7">
        <v>42600</v>
      </c>
      <c r="D155" s="6" t="s">
        <v>102</v>
      </c>
      <c r="E155" s="7">
        <v>42570</v>
      </c>
      <c r="F155" s="7">
        <v>42600</v>
      </c>
      <c r="G155" s="7">
        <v>42600</v>
      </c>
      <c r="H155" s="11">
        <v>2077.26</v>
      </c>
      <c r="I155" s="11">
        <v>2077.26</v>
      </c>
      <c r="J155" s="6">
        <v>0</v>
      </c>
      <c r="K155" s="6">
        <v>0</v>
      </c>
      <c r="L155" s="8">
        <f t="shared" si="2"/>
        <v>0</v>
      </c>
    </row>
    <row r="156" spans="1:12" ht="11.25">
      <c r="A156" s="5" t="s">
        <v>61</v>
      </c>
      <c r="B156" s="6">
        <v>1148</v>
      </c>
      <c r="C156" s="7">
        <v>42593</v>
      </c>
      <c r="D156" s="6" t="s">
        <v>103</v>
      </c>
      <c r="E156" s="7">
        <v>42565</v>
      </c>
      <c r="F156" s="7">
        <v>42594</v>
      </c>
      <c r="G156" s="7">
        <v>42596</v>
      </c>
      <c r="H156" s="6">
        <v>150.16</v>
      </c>
      <c r="I156" s="6">
        <v>27.08</v>
      </c>
      <c r="J156" s="6">
        <v>123.08</v>
      </c>
      <c r="K156" s="6">
        <v>-2</v>
      </c>
      <c r="L156" s="8">
        <f t="shared" si="2"/>
        <v>-246.16</v>
      </c>
    </row>
    <row r="157" spans="1:13" ht="11.25">
      <c r="A157" s="5" t="s">
        <v>61</v>
      </c>
      <c r="B157" s="6">
        <v>1148</v>
      </c>
      <c r="C157" s="7">
        <v>42593</v>
      </c>
      <c r="D157" s="6" t="s">
        <v>103</v>
      </c>
      <c r="E157" s="7">
        <v>42565</v>
      </c>
      <c r="F157" s="7">
        <v>42594</v>
      </c>
      <c r="G157" s="7">
        <v>42596</v>
      </c>
      <c r="H157" s="6">
        <v>594.38</v>
      </c>
      <c r="I157" s="6">
        <v>0</v>
      </c>
      <c r="J157" s="6">
        <v>594.38</v>
      </c>
      <c r="K157" s="6">
        <v>-2</v>
      </c>
      <c r="L157" s="8">
        <f t="shared" si="2"/>
        <v>-1188.76</v>
      </c>
      <c r="M157" s="9"/>
    </row>
    <row r="158" spans="1:13" ht="11.25">
      <c r="A158" s="5" t="s">
        <v>61</v>
      </c>
      <c r="B158" s="6">
        <v>1148</v>
      </c>
      <c r="C158" s="7">
        <v>42593</v>
      </c>
      <c r="D158" s="6" t="s">
        <v>104</v>
      </c>
      <c r="E158" s="7">
        <v>42565</v>
      </c>
      <c r="F158" s="7">
        <v>42594</v>
      </c>
      <c r="G158" s="7">
        <v>42596</v>
      </c>
      <c r="H158" s="6">
        <v>658.98</v>
      </c>
      <c r="I158" s="6">
        <v>0</v>
      </c>
      <c r="J158" s="6">
        <v>658.98</v>
      </c>
      <c r="K158" s="6">
        <v>-2</v>
      </c>
      <c r="L158" s="8">
        <f t="shared" si="2"/>
        <v>-1317.96</v>
      </c>
      <c r="M158" s="9"/>
    </row>
    <row r="159" spans="1:12" ht="11.25">
      <c r="A159" s="5" t="s">
        <v>61</v>
      </c>
      <c r="B159" s="6">
        <v>1148</v>
      </c>
      <c r="C159" s="7">
        <v>42593</v>
      </c>
      <c r="D159" s="6" t="s">
        <v>104</v>
      </c>
      <c r="E159" s="7">
        <v>42565</v>
      </c>
      <c r="F159" s="7">
        <v>42594</v>
      </c>
      <c r="G159" s="7">
        <v>42596</v>
      </c>
      <c r="H159" s="6">
        <v>166.48</v>
      </c>
      <c r="I159" s="6">
        <v>30.02</v>
      </c>
      <c r="J159" s="6">
        <v>136.46</v>
      </c>
      <c r="K159" s="6">
        <v>-2</v>
      </c>
      <c r="L159" s="8">
        <f t="shared" si="2"/>
        <v>-272.92</v>
      </c>
    </row>
    <row r="160" spans="1:12" ht="11.25">
      <c r="A160" s="5" t="s">
        <v>61</v>
      </c>
      <c r="B160" s="6">
        <v>1148</v>
      </c>
      <c r="C160" s="7">
        <v>42593</v>
      </c>
      <c r="D160" s="6" t="s">
        <v>105</v>
      </c>
      <c r="E160" s="7">
        <v>42565</v>
      </c>
      <c r="F160" s="7">
        <v>42594</v>
      </c>
      <c r="G160" s="7">
        <v>42596</v>
      </c>
      <c r="H160" s="6">
        <v>146.31</v>
      </c>
      <c r="I160" s="6">
        <v>26.38</v>
      </c>
      <c r="J160" s="6">
        <v>119.93</v>
      </c>
      <c r="K160" s="6">
        <v>-2</v>
      </c>
      <c r="L160" s="8">
        <f t="shared" si="2"/>
        <v>-239.86</v>
      </c>
    </row>
    <row r="161" spans="1:13" ht="11.25">
      <c r="A161" s="5" t="s">
        <v>61</v>
      </c>
      <c r="B161" s="6">
        <v>1148</v>
      </c>
      <c r="C161" s="7">
        <v>42593</v>
      </c>
      <c r="D161" s="6" t="s">
        <v>105</v>
      </c>
      <c r="E161" s="7">
        <v>42565</v>
      </c>
      <c r="F161" s="7">
        <v>42594</v>
      </c>
      <c r="G161" s="7">
        <v>42596</v>
      </c>
      <c r="H161" s="6">
        <v>579.19</v>
      </c>
      <c r="I161" s="6">
        <v>0</v>
      </c>
      <c r="J161" s="6">
        <v>579.19</v>
      </c>
      <c r="K161" s="6">
        <v>-2</v>
      </c>
      <c r="L161" s="8">
        <f t="shared" si="2"/>
        <v>-1158.38</v>
      </c>
      <c r="M161" s="9"/>
    </row>
    <row r="162" spans="1:13" ht="11.25">
      <c r="A162" s="5" t="s">
        <v>99</v>
      </c>
      <c r="B162" s="6">
        <v>864</v>
      </c>
      <c r="C162" s="7">
        <v>42557</v>
      </c>
      <c r="D162" s="6" t="s">
        <v>106</v>
      </c>
      <c r="E162" s="7">
        <v>42535</v>
      </c>
      <c r="F162" s="7">
        <v>42563</v>
      </c>
      <c r="G162" s="7">
        <v>42565</v>
      </c>
      <c r="H162" s="11">
        <v>8267.95</v>
      </c>
      <c r="I162" s="11">
        <v>1490.94</v>
      </c>
      <c r="J162" s="11">
        <v>6777.01</v>
      </c>
      <c r="K162" s="6">
        <v>-2</v>
      </c>
      <c r="L162" s="8">
        <f t="shared" si="2"/>
        <v>-13554.02</v>
      </c>
      <c r="M162" s="9"/>
    </row>
    <row r="163" spans="1:12" ht="11.25">
      <c r="A163" s="5" t="s">
        <v>16</v>
      </c>
      <c r="B163" s="6">
        <v>899</v>
      </c>
      <c r="C163" s="7">
        <v>42562</v>
      </c>
      <c r="D163" s="6" t="str">
        <f>"6820160605000456"</f>
        <v>6820160605000456</v>
      </c>
      <c r="E163" s="7">
        <v>42536</v>
      </c>
      <c r="F163" s="7">
        <v>42563</v>
      </c>
      <c r="G163" s="7">
        <v>42566</v>
      </c>
      <c r="H163" s="6">
        <v>126.4</v>
      </c>
      <c r="I163" s="6">
        <v>22.79</v>
      </c>
      <c r="J163" s="6">
        <v>103.61</v>
      </c>
      <c r="K163" s="6">
        <v>-3</v>
      </c>
      <c r="L163" s="8">
        <f t="shared" si="2"/>
        <v>-310.83</v>
      </c>
    </row>
    <row r="164" spans="1:12" ht="11.25">
      <c r="A164" s="5" t="s">
        <v>16</v>
      </c>
      <c r="B164" s="6">
        <v>899</v>
      </c>
      <c r="C164" s="7">
        <v>42562</v>
      </c>
      <c r="D164" s="6" t="str">
        <f>"6820160605000493"</f>
        <v>6820160605000493</v>
      </c>
      <c r="E164" s="7">
        <v>42536</v>
      </c>
      <c r="F164" s="7">
        <v>42563</v>
      </c>
      <c r="G164" s="7">
        <v>42566</v>
      </c>
      <c r="H164" s="6">
        <v>0.19</v>
      </c>
      <c r="I164" s="6">
        <v>0</v>
      </c>
      <c r="J164" s="6">
        <v>0.19</v>
      </c>
      <c r="K164" s="6">
        <v>-3</v>
      </c>
      <c r="L164" s="8">
        <f t="shared" si="2"/>
        <v>-0.5700000000000001</v>
      </c>
    </row>
    <row r="165" spans="1:12" ht="11.25">
      <c r="A165" s="5" t="s">
        <v>16</v>
      </c>
      <c r="B165" s="6">
        <v>899</v>
      </c>
      <c r="C165" s="7">
        <v>42562</v>
      </c>
      <c r="D165" s="6" t="str">
        <f>"6820160605000494"</f>
        <v>6820160605000494</v>
      </c>
      <c r="E165" s="7">
        <v>42536</v>
      </c>
      <c r="F165" s="7">
        <v>42563</v>
      </c>
      <c r="G165" s="7">
        <v>42566</v>
      </c>
      <c r="H165" s="6">
        <v>0.32</v>
      </c>
      <c r="I165" s="6">
        <v>0</v>
      </c>
      <c r="J165" s="6">
        <v>0.32</v>
      </c>
      <c r="K165" s="6">
        <v>-3</v>
      </c>
      <c r="L165" s="8">
        <f t="shared" si="2"/>
        <v>-0.96</v>
      </c>
    </row>
    <row r="166" spans="1:12" ht="11.25">
      <c r="A166" s="5" t="s">
        <v>16</v>
      </c>
      <c r="B166" s="6">
        <v>899</v>
      </c>
      <c r="C166" s="7">
        <v>42562</v>
      </c>
      <c r="D166" s="6" t="str">
        <f>"6820160605000493"</f>
        <v>6820160605000493</v>
      </c>
      <c r="E166" s="7">
        <v>42536</v>
      </c>
      <c r="F166" s="7">
        <v>42563</v>
      </c>
      <c r="G166" s="7">
        <v>42566</v>
      </c>
      <c r="H166" s="6">
        <v>94.03</v>
      </c>
      <c r="I166" s="6">
        <v>16.96</v>
      </c>
      <c r="J166" s="6">
        <v>77.07</v>
      </c>
      <c r="K166" s="6">
        <v>-3</v>
      </c>
      <c r="L166" s="8">
        <f t="shared" si="2"/>
        <v>-231.20999999999998</v>
      </c>
    </row>
    <row r="167" spans="1:12" ht="11.25">
      <c r="A167" s="5" t="s">
        <v>16</v>
      </c>
      <c r="B167" s="6">
        <v>899</v>
      </c>
      <c r="C167" s="7">
        <v>42562</v>
      </c>
      <c r="D167" s="6" t="str">
        <f>"6820160605000456"</f>
        <v>6820160605000456</v>
      </c>
      <c r="E167" s="7">
        <v>42536</v>
      </c>
      <c r="F167" s="7">
        <v>42563</v>
      </c>
      <c r="G167" s="7">
        <v>42566</v>
      </c>
      <c r="H167" s="6">
        <v>0.4</v>
      </c>
      <c r="I167" s="6">
        <v>0</v>
      </c>
      <c r="J167" s="6">
        <v>0.4</v>
      </c>
      <c r="K167" s="6">
        <v>-3</v>
      </c>
      <c r="L167" s="8">
        <f t="shared" si="2"/>
        <v>-1.2000000000000002</v>
      </c>
    </row>
    <row r="168" spans="1:12" ht="11.25">
      <c r="A168" s="5" t="s">
        <v>16</v>
      </c>
      <c r="B168" s="6">
        <v>899</v>
      </c>
      <c r="C168" s="7">
        <v>42562</v>
      </c>
      <c r="D168" s="6" t="str">
        <f>"6820160605000494"</f>
        <v>6820160605000494</v>
      </c>
      <c r="E168" s="7">
        <v>42536</v>
      </c>
      <c r="F168" s="7">
        <v>42563</v>
      </c>
      <c r="G168" s="7">
        <v>42566</v>
      </c>
      <c r="H168" s="6">
        <v>312.88</v>
      </c>
      <c r="I168" s="6">
        <v>56.42</v>
      </c>
      <c r="J168" s="6">
        <v>256.46</v>
      </c>
      <c r="K168" s="6">
        <v>-3</v>
      </c>
      <c r="L168" s="8">
        <f t="shared" si="2"/>
        <v>-769.3799999999999</v>
      </c>
    </row>
    <row r="169" spans="1:13" ht="11.25">
      <c r="A169" s="5" t="s">
        <v>107</v>
      </c>
      <c r="B169" s="6">
        <v>1006</v>
      </c>
      <c r="C169" s="7">
        <v>42576</v>
      </c>
      <c r="D169" s="6" t="str">
        <f>"0001120590"</f>
        <v>0001120590</v>
      </c>
      <c r="E169" s="7">
        <v>42551</v>
      </c>
      <c r="F169" s="7">
        <v>42577</v>
      </c>
      <c r="G169" s="7">
        <v>42581</v>
      </c>
      <c r="H169" s="11">
        <v>1557.6</v>
      </c>
      <c r="I169" s="6">
        <v>0</v>
      </c>
      <c r="J169" s="11">
        <v>1557.6</v>
      </c>
      <c r="K169" s="6">
        <v>-4</v>
      </c>
      <c r="L169" s="8">
        <f t="shared" si="2"/>
        <v>-6230.4</v>
      </c>
      <c r="M169" s="9"/>
    </row>
    <row r="170" spans="1:12" ht="11.25">
      <c r="A170" s="5" t="s">
        <v>107</v>
      </c>
      <c r="B170" s="6">
        <v>1006</v>
      </c>
      <c r="C170" s="7">
        <v>42576</v>
      </c>
      <c r="D170" s="6" t="str">
        <f>"0001120249"</f>
        <v>0001120249</v>
      </c>
      <c r="E170" s="7">
        <v>42551</v>
      </c>
      <c r="F170" s="7">
        <v>42577</v>
      </c>
      <c r="G170" s="7">
        <v>42581</v>
      </c>
      <c r="H170" s="6">
        <v>221.3</v>
      </c>
      <c r="I170" s="6">
        <v>0</v>
      </c>
      <c r="J170" s="6">
        <v>221.3</v>
      </c>
      <c r="K170" s="6">
        <v>-4</v>
      </c>
      <c r="L170" s="8">
        <f t="shared" si="2"/>
        <v>-885.2</v>
      </c>
    </row>
    <row r="171" spans="1:13" ht="22.5">
      <c r="A171" s="5" t="s">
        <v>108</v>
      </c>
      <c r="B171" s="6">
        <v>1354</v>
      </c>
      <c r="C171" s="7">
        <v>42621</v>
      </c>
      <c r="D171" s="6" t="str">
        <f>"0051516647"</f>
        <v>0051516647</v>
      </c>
      <c r="E171" s="7">
        <v>42557</v>
      </c>
      <c r="F171" s="7">
        <v>42627</v>
      </c>
      <c r="G171" s="7">
        <v>42631</v>
      </c>
      <c r="H171" s="6">
        <v>713.7</v>
      </c>
      <c r="I171" s="6">
        <v>128.7</v>
      </c>
      <c r="J171" s="6">
        <v>585</v>
      </c>
      <c r="K171" s="6">
        <v>-4</v>
      </c>
      <c r="L171" s="8">
        <f t="shared" si="2"/>
        <v>-2340</v>
      </c>
      <c r="M171" s="9"/>
    </row>
    <row r="172" spans="1:12" ht="11.25">
      <c r="A172" s="5" t="s">
        <v>45</v>
      </c>
      <c r="B172" s="6">
        <v>1064</v>
      </c>
      <c r="C172" s="7">
        <v>42592</v>
      </c>
      <c r="D172" s="6" t="str">
        <f>"41602229866"</f>
        <v>41602229866</v>
      </c>
      <c r="E172" s="7">
        <v>42577</v>
      </c>
      <c r="F172" s="7">
        <v>42594</v>
      </c>
      <c r="G172" s="7">
        <v>42598</v>
      </c>
      <c r="H172" s="6">
        <v>19.88</v>
      </c>
      <c r="I172" s="6">
        <v>3.17</v>
      </c>
      <c r="J172" s="6">
        <v>16.71</v>
      </c>
      <c r="K172" s="6">
        <v>-4</v>
      </c>
      <c r="L172" s="8">
        <f t="shared" si="2"/>
        <v>-66.84</v>
      </c>
    </row>
    <row r="173" spans="1:12" ht="11.25">
      <c r="A173" s="5" t="s">
        <v>45</v>
      </c>
      <c r="B173" s="6">
        <v>1069</v>
      </c>
      <c r="C173" s="7">
        <v>42592</v>
      </c>
      <c r="D173" s="6" t="str">
        <f>"41602229861"</f>
        <v>41602229861</v>
      </c>
      <c r="E173" s="7">
        <v>42577</v>
      </c>
      <c r="F173" s="7">
        <v>42594</v>
      </c>
      <c r="G173" s="7">
        <v>42598</v>
      </c>
      <c r="H173" s="6">
        <v>8.36</v>
      </c>
      <c r="I173" s="6">
        <v>1.51</v>
      </c>
      <c r="J173" s="6">
        <v>6.85</v>
      </c>
      <c r="K173" s="6">
        <v>-4</v>
      </c>
      <c r="L173" s="8">
        <f t="shared" si="2"/>
        <v>-27.4</v>
      </c>
    </row>
    <row r="174" spans="1:12" ht="11.25">
      <c r="A174" s="5" t="s">
        <v>45</v>
      </c>
      <c r="B174" s="6">
        <v>1066</v>
      </c>
      <c r="C174" s="7">
        <v>42592</v>
      </c>
      <c r="D174" s="6" t="str">
        <f>"41602229867"</f>
        <v>41602229867</v>
      </c>
      <c r="E174" s="7">
        <v>42577</v>
      </c>
      <c r="F174" s="7">
        <v>42594</v>
      </c>
      <c r="G174" s="7">
        <v>42598</v>
      </c>
      <c r="H174" s="6">
        <v>275.59</v>
      </c>
      <c r="I174" s="6">
        <v>49.7</v>
      </c>
      <c r="J174" s="6">
        <v>225.89</v>
      </c>
      <c r="K174" s="6">
        <v>-4</v>
      </c>
      <c r="L174" s="8">
        <f t="shared" si="2"/>
        <v>-903.56</v>
      </c>
    </row>
    <row r="175" spans="1:12" ht="11.25">
      <c r="A175" s="5" t="s">
        <v>45</v>
      </c>
      <c r="B175" s="6">
        <v>1070</v>
      </c>
      <c r="C175" s="7">
        <v>42592</v>
      </c>
      <c r="D175" s="6" t="str">
        <f>"41602229870"</f>
        <v>41602229870</v>
      </c>
      <c r="E175" s="7">
        <v>42577</v>
      </c>
      <c r="F175" s="7">
        <v>42594</v>
      </c>
      <c r="G175" s="7">
        <v>42598</v>
      </c>
      <c r="H175" s="6">
        <v>158.01</v>
      </c>
      <c r="I175" s="6">
        <v>28.49</v>
      </c>
      <c r="J175" s="6">
        <v>129.52</v>
      </c>
      <c r="K175" s="6">
        <v>-4</v>
      </c>
      <c r="L175" s="8">
        <f t="shared" si="2"/>
        <v>-518.08</v>
      </c>
    </row>
    <row r="176" spans="1:12" ht="11.25">
      <c r="A176" s="5" t="s">
        <v>45</v>
      </c>
      <c r="B176" s="6">
        <v>1072</v>
      </c>
      <c r="C176" s="7">
        <v>42592</v>
      </c>
      <c r="D176" s="6" t="str">
        <f>"41602229865"</f>
        <v>41602229865</v>
      </c>
      <c r="E176" s="7">
        <v>42577</v>
      </c>
      <c r="F176" s="7">
        <v>42594</v>
      </c>
      <c r="G176" s="7">
        <v>42598</v>
      </c>
      <c r="H176" s="6">
        <v>110.61</v>
      </c>
      <c r="I176" s="6">
        <v>19.95</v>
      </c>
      <c r="J176" s="6">
        <v>90.66</v>
      </c>
      <c r="K176" s="6">
        <v>-4</v>
      </c>
      <c r="L176" s="8">
        <f t="shared" si="2"/>
        <v>-362.64</v>
      </c>
    </row>
    <row r="177" spans="1:12" ht="11.25">
      <c r="A177" s="5" t="s">
        <v>45</v>
      </c>
      <c r="B177" s="6">
        <v>1065</v>
      </c>
      <c r="C177" s="7">
        <v>42592</v>
      </c>
      <c r="D177" s="6" t="str">
        <f>"41602229863"</f>
        <v>41602229863</v>
      </c>
      <c r="E177" s="7">
        <v>42577</v>
      </c>
      <c r="F177" s="7">
        <v>42594</v>
      </c>
      <c r="G177" s="7">
        <v>42598</v>
      </c>
      <c r="H177" s="6">
        <v>27.3</v>
      </c>
      <c r="I177" s="6">
        <v>4.92</v>
      </c>
      <c r="J177" s="6">
        <v>22.38</v>
      </c>
      <c r="K177" s="6">
        <v>-4</v>
      </c>
      <c r="L177" s="8">
        <f t="shared" si="2"/>
        <v>-89.52</v>
      </c>
    </row>
    <row r="178" spans="1:12" ht="11.25">
      <c r="A178" s="5" t="s">
        <v>45</v>
      </c>
      <c r="B178" s="6">
        <v>1117</v>
      </c>
      <c r="C178" s="7">
        <v>42593</v>
      </c>
      <c r="D178" s="6" t="str">
        <f>"41602229873"</f>
        <v>41602229873</v>
      </c>
      <c r="E178" s="7">
        <v>42577</v>
      </c>
      <c r="F178" s="7">
        <v>42594</v>
      </c>
      <c r="G178" s="7">
        <v>42598</v>
      </c>
      <c r="H178" s="6">
        <v>15.87</v>
      </c>
      <c r="I178" s="6">
        <v>2.34</v>
      </c>
      <c r="J178" s="6">
        <v>13.53</v>
      </c>
      <c r="K178" s="6">
        <v>-4</v>
      </c>
      <c r="L178" s="8">
        <f t="shared" si="2"/>
        <v>-54.12</v>
      </c>
    </row>
    <row r="179" spans="1:12" ht="11.25">
      <c r="A179" s="5" t="s">
        <v>45</v>
      </c>
      <c r="B179" s="6">
        <v>1071</v>
      </c>
      <c r="C179" s="7">
        <v>42592</v>
      </c>
      <c r="D179" s="6" t="str">
        <f>"41602229871"</f>
        <v>41602229871</v>
      </c>
      <c r="E179" s="7">
        <v>42577</v>
      </c>
      <c r="F179" s="7">
        <v>42594</v>
      </c>
      <c r="G179" s="7">
        <v>42598</v>
      </c>
      <c r="H179" s="6">
        <v>119.27</v>
      </c>
      <c r="I179" s="6">
        <v>21.51</v>
      </c>
      <c r="J179" s="6">
        <v>97.76</v>
      </c>
      <c r="K179" s="6">
        <v>-4</v>
      </c>
      <c r="L179" s="8">
        <f t="shared" si="2"/>
        <v>-391.04</v>
      </c>
    </row>
    <row r="180" spans="1:12" ht="11.25">
      <c r="A180" s="5" t="s">
        <v>45</v>
      </c>
      <c r="B180" s="6">
        <v>1063</v>
      </c>
      <c r="C180" s="7">
        <v>42592</v>
      </c>
      <c r="D180" s="6" t="str">
        <f>"41602229868"</f>
        <v>41602229868</v>
      </c>
      <c r="E180" s="7">
        <v>42577</v>
      </c>
      <c r="F180" s="7">
        <v>42594</v>
      </c>
      <c r="G180" s="7">
        <v>42598</v>
      </c>
      <c r="H180" s="6">
        <v>35.79</v>
      </c>
      <c r="I180" s="6">
        <v>6.45</v>
      </c>
      <c r="J180" s="6">
        <v>29.34</v>
      </c>
      <c r="K180" s="6">
        <v>-4</v>
      </c>
      <c r="L180" s="8">
        <f t="shared" si="2"/>
        <v>-117.36</v>
      </c>
    </row>
    <row r="181" spans="1:12" ht="11.25">
      <c r="A181" s="5" t="s">
        <v>45</v>
      </c>
      <c r="B181" s="6">
        <v>1073</v>
      </c>
      <c r="C181" s="7">
        <v>42592</v>
      </c>
      <c r="D181" s="6" t="str">
        <f>"41602229862"</f>
        <v>41602229862</v>
      </c>
      <c r="E181" s="7">
        <v>42577</v>
      </c>
      <c r="F181" s="7">
        <v>42594</v>
      </c>
      <c r="G181" s="7">
        <v>42598</v>
      </c>
      <c r="H181" s="6">
        <v>35.79</v>
      </c>
      <c r="I181" s="6">
        <v>6.45</v>
      </c>
      <c r="J181" s="6">
        <v>29.34</v>
      </c>
      <c r="K181" s="6">
        <v>-4</v>
      </c>
      <c r="L181" s="8">
        <f t="shared" si="2"/>
        <v>-117.36</v>
      </c>
    </row>
    <row r="182" spans="1:12" ht="11.25">
      <c r="A182" s="5" t="s">
        <v>45</v>
      </c>
      <c r="B182" s="6">
        <v>1067</v>
      </c>
      <c r="C182" s="7">
        <v>42592</v>
      </c>
      <c r="D182" s="6" t="str">
        <f>"41602229872"</f>
        <v>41602229872</v>
      </c>
      <c r="E182" s="7">
        <v>42577</v>
      </c>
      <c r="F182" s="7">
        <v>42594</v>
      </c>
      <c r="G182" s="7">
        <v>42598</v>
      </c>
      <c r="H182" s="6">
        <v>45.59</v>
      </c>
      <c r="I182" s="6">
        <v>8.22</v>
      </c>
      <c r="J182" s="6">
        <v>37.37</v>
      </c>
      <c r="K182" s="6">
        <v>-4</v>
      </c>
      <c r="L182" s="8">
        <f t="shared" si="2"/>
        <v>-149.48</v>
      </c>
    </row>
    <row r="183" spans="1:12" ht="11.25">
      <c r="A183" s="5" t="s">
        <v>45</v>
      </c>
      <c r="B183" s="6">
        <v>1062</v>
      </c>
      <c r="C183" s="7">
        <v>42592</v>
      </c>
      <c r="D183" s="6" t="str">
        <f>"41602229864"</f>
        <v>41602229864</v>
      </c>
      <c r="E183" s="7">
        <v>42577</v>
      </c>
      <c r="F183" s="7">
        <v>42594</v>
      </c>
      <c r="G183" s="7">
        <v>42598</v>
      </c>
      <c r="H183" s="6">
        <v>36.56</v>
      </c>
      <c r="I183" s="6">
        <v>6.59</v>
      </c>
      <c r="J183" s="6">
        <v>29.97</v>
      </c>
      <c r="K183" s="6">
        <v>-4</v>
      </c>
      <c r="L183" s="8">
        <f t="shared" si="2"/>
        <v>-119.88</v>
      </c>
    </row>
    <row r="184" spans="1:12" ht="11.25">
      <c r="A184" s="5" t="s">
        <v>45</v>
      </c>
      <c r="B184" s="6">
        <v>1068</v>
      </c>
      <c r="C184" s="7">
        <v>42592</v>
      </c>
      <c r="D184" s="6" t="str">
        <f>"41602229869"</f>
        <v>41602229869</v>
      </c>
      <c r="E184" s="7">
        <v>42577</v>
      </c>
      <c r="F184" s="7">
        <v>42594</v>
      </c>
      <c r="G184" s="7">
        <v>42598</v>
      </c>
      <c r="H184" s="6">
        <v>45.59</v>
      </c>
      <c r="I184" s="6">
        <v>8.22</v>
      </c>
      <c r="J184" s="6">
        <v>37.37</v>
      </c>
      <c r="K184" s="6">
        <v>-4</v>
      </c>
      <c r="L184" s="8">
        <f t="shared" si="2"/>
        <v>-149.48</v>
      </c>
    </row>
    <row r="185" spans="1:12" ht="11.25">
      <c r="A185" s="5" t="s">
        <v>12</v>
      </c>
      <c r="B185" s="6">
        <v>1019</v>
      </c>
      <c r="C185" s="7">
        <v>42576</v>
      </c>
      <c r="D185" s="6" t="s">
        <v>109</v>
      </c>
      <c r="E185" s="7">
        <v>42400</v>
      </c>
      <c r="F185" s="7">
        <v>42577</v>
      </c>
      <c r="G185" s="7">
        <v>42582</v>
      </c>
      <c r="H185" s="6">
        <v>90.67</v>
      </c>
      <c r="I185" s="6">
        <v>16.35</v>
      </c>
      <c r="J185" s="6">
        <v>74.32</v>
      </c>
      <c r="K185" s="6">
        <v>-5</v>
      </c>
      <c r="L185" s="8">
        <f t="shared" si="2"/>
        <v>-371.59999999999997</v>
      </c>
    </row>
    <row r="186" spans="1:13" ht="11.25">
      <c r="A186" s="5" t="s">
        <v>46</v>
      </c>
      <c r="B186" s="6">
        <v>1367</v>
      </c>
      <c r="C186" s="7">
        <v>42621</v>
      </c>
      <c r="D186" s="6" t="s">
        <v>110</v>
      </c>
      <c r="E186" s="7">
        <v>42614</v>
      </c>
      <c r="F186" s="7">
        <v>42627</v>
      </c>
      <c r="G186" s="7">
        <v>42634</v>
      </c>
      <c r="H186" s="6">
        <v>519.24</v>
      </c>
      <c r="I186" s="6">
        <v>93.63</v>
      </c>
      <c r="J186" s="6">
        <v>425.61</v>
      </c>
      <c r="K186" s="6">
        <v>-7</v>
      </c>
      <c r="L186" s="8">
        <f t="shared" si="2"/>
        <v>-2979.27</v>
      </c>
      <c r="M186" s="9"/>
    </row>
    <row r="187" spans="1:13" ht="11.25">
      <c r="A187" s="5" t="s">
        <v>46</v>
      </c>
      <c r="B187" s="6">
        <v>1366</v>
      </c>
      <c r="C187" s="7">
        <v>42621</v>
      </c>
      <c r="D187" s="6" t="s">
        <v>111</v>
      </c>
      <c r="E187" s="7">
        <v>42614</v>
      </c>
      <c r="F187" s="7">
        <v>42627</v>
      </c>
      <c r="G187" s="7">
        <v>42634</v>
      </c>
      <c r="H187" s="6">
        <v>191.19</v>
      </c>
      <c r="I187" s="6">
        <v>34.48</v>
      </c>
      <c r="J187" s="6">
        <v>156.71</v>
      </c>
      <c r="K187" s="6">
        <v>-7</v>
      </c>
      <c r="L187" s="8">
        <f t="shared" si="2"/>
        <v>-1096.97</v>
      </c>
      <c r="M187" s="9"/>
    </row>
    <row r="188" spans="1:13" ht="11.25">
      <c r="A188" s="5" t="s">
        <v>46</v>
      </c>
      <c r="B188" s="6">
        <v>1374</v>
      </c>
      <c r="C188" s="7">
        <v>42622</v>
      </c>
      <c r="D188" s="6" t="s">
        <v>112</v>
      </c>
      <c r="E188" s="7">
        <v>42614</v>
      </c>
      <c r="F188" s="7">
        <v>42627</v>
      </c>
      <c r="G188" s="7">
        <v>42634</v>
      </c>
      <c r="H188" s="11">
        <v>5663</v>
      </c>
      <c r="I188" s="11">
        <v>1021.2</v>
      </c>
      <c r="J188" s="11">
        <v>4641.8</v>
      </c>
      <c r="K188" s="6">
        <v>-7</v>
      </c>
      <c r="L188" s="8">
        <f t="shared" si="2"/>
        <v>-32492.600000000002</v>
      </c>
      <c r="M188" s="9"/>
    </row>
    <row r="189" spans="1:13" ht="11.25">
      <c r="A189" s="5" t="s">
        <v>46</v>
      </c>
      <c r="B189" s="6">
        <v>1368</v>
      </c>
      <c r="C189" s="7">
        <v>42621</v>
      </c>
      <c r="D189" s="6" t="s">
        <v>113</v>
      </c>
      <c r="E189" s="7">
        <v>42614</v>
      </c>
      <c r="F189" s="7">
        <v>42627</v>
      </c>
      <c r="G189" s="7">
        <v>42634</v>
      </c>
      <c r="H189" s="6">
        <v>232.3</v>
      </c>
      <c r="I189" s="6">
        <v>41.89</v>
      </c>
      <c r="J189" s="6">
        <v>190.41</v>
      </c>
      <c r="K189" s="6">
        <v>-7</v>
      </c>
      <c r="L189" s="8">
        <f t="shared" si="2"/>
        <v>-1332.87</v>
      </c>
      <c r="M189" s="9"/>
    </row>
    <row r="190" spans="1:13" ht="11.25">
      <c r="A190" s="5" t="s">
        <v>46</v>
      </c>
      <c r="B190" s="6">
        <v>1372</v>
      </c>
      <c r="C190" s="7">
        <v>42622</v>
      </c>
      <c r="D190" s="6" t="s">
        <v>114</v>
      </c>
      <c r="E190" s="7">
        <v>42614</v>
      </c>
      <c r="F190" s="7">
        <v>42627</v>
      </c>
      <c r="G190" s="7">
        <v>42634</v>
      </c>
      <c r="H190" s="6">
        <v>439.31</v>
      </c>
      <c r="I190" s="6">
        <v>79.22</v>
      </c>
      <c r="J190" s="6">
        <v>360.09</v>
      </c>
      <c r="K190" s="6">
        <v>-7</v>
      </c>
      <c r="L190" s="8">
        <f t="shared" si="2"/>
        <v>-2520.6299999999997</v>
      </c>
      <c r="M190" s="9"/>
    </row>
    <row r="191" spans="1:13" ht="11.25">
      <c r="A191" s="5" t="s">
        <v>46</v>
      </c>
      <c r="B191" s="6">
        <v>1373</v>
      </c>
      <c r="C191" s="7">
        <v>42622</v>
      </c>
      <c r="D191" s="6" t="s">
        <v>115</v>
      </c>
      <c r="E191" s="7">
        <v>42614</v>
      </c>
      <c r="F191" s="7">
        <v>42627</v>
      </c>
      <c r="G191" s="7">
        <v>42634</v>
      </c>
      <c r="H191" s="6">
        <v>388.42</v>
      </c>
      <c r="I191" s="6">
        <v>70.04</v>
      </c>
      <c r="J191" s="6">
        <v>318.38</v>
      </c>
      <c r="K191" s="6">
        <v>-7</v>
      </c>
      <c r="L191" s="8">
        <f t="shared" si="2"/>
        <v>-2228.66</v>
      </c>
      <c r="M191" s="9"/>
    </row>
    <row r="192" spans="1:12" ht="11.25">
      <c r="A192" s="5" t="s">
        <v>46</v>
      </c>
      <c r="B192" s="6">
        <v>1369</v>
      </c>
      <c r="C192" s="7">
        <v>42622</v>
      </c>
      <c r="D192" s="6" t="s">
        <v>116</v>
      </c>
      <c r="E192" s="7">
        <v>42614</v>
      </c>
      <c r="F192" s="7">
        <v>42627</v>
      </c>
      <c r="G192" s="7">
        <v>42634</v>
      </c>
      <c r="H192" s="6">
        <v>125.83</v>
      </c>
      <c r="I192" s="6">
        <v>22.69</v>
      </c>
      <c r="J192" s="6">
        <v>103.14</v>
      </c>
      <c r="K192" s="6">
        <v>-7</v>
      </c>
      <c r="L192" s="8">
        <f t="shared" si="2"/>
        <v>-721.98</v>
      </c>
    </row>
    <row r="193" spans="1:12" ht="11.25">
      <c r="A193" s="5" t="s">
        <v>46</v>
      </c>
      <c r="B193" s="6">
        <v>1374</v>
      </c>
      <c r="C193" s="7">
        <v>42622</v>
      </c>
      <c r="D193" s="6" t="s">
        <v>112</v>
      </c>
      <c r="E193" s="7">
        <v>42614</v>
      </c>
      <c r="F193" s="7">
        <v>42627</v>
      </c>
      <c r="G193" s="7">
        <v>42634</v>
      </c>
      <c r="H193" s="6">
        <v>27.84</v>
      </c>
      <c r="I193" s="6">
        <v>0</v>
      </c>
      <c r="J193" s="6">
        <v>27.84</v>
      </c>
      <c r="K193" s="6">
        <v>-7</v>
      </c>
      <c r="L193" s="8">
        <f t="shared" si="2"/>
        <v>-194.88</v>
      </c>
    </row>
    <row r="194" spans="1:13" ht="11.25">
      <c r="A194" s="5" t="s">
        <v>46</v>
      </c>
      <c r="B194" s="6">
        <v>1365</v>
      </c>
      <c r="C194" s="7">
        <v>42621</v>
      </c>
      <c r="D194" s="6" t="s">
        <v>117</v>
      </c>
      <c r="E194" s="7">
        <v>42614</v>
      </c>
      <c r="F194" s="7">
        <v>42627</v>
      </c>
      <c r="G194" s="7">
        <v>42634</v>
      </c>
      <c r="H194" s="6">
        <v>251.03</v>
      </c>
      <c r="I194" s="6">
        <v>45.27</v>
      </c>
      <c r="J194" s="6">
        <v>205.76</v>
      </c>
      <c r="K194" s="6">
        <v>-7</v>
      </c>
      <c r="L194" s="8">
        <f aca="true" t="shared" si="3" ref="L194:L257">+J194*K194</f>
        <v>-1440.32</v>
      </c>
      <c r="M194" s="9"/>
    </row>
    <row r="195" spans="1:13" ht="11.25">
      <c r="A195" s="5" t="s">
        <v>46</v>
      </c>
      <c r="B195" s="6">
        <v>1370</v>
      </c>
      <c r="C195" s="7">
        <v>42622</v>
      </c>
      <c r="D195" s="6" t="s">
        <v>118</v>
      </c>
      <c r="E195" s="7">
        <v>42614</v>
      </c>
      <c r="F195" s="7">
        <v>42627</v>
      </c>
      <c r="G195" s="7">
        <v>42634</v>
      </c>
      <c r="H195" s="6">
        <v>184.9</v>
      </c>
      <c r="I195" s="6">
        <v>33.34</v>
      </c>
      <c r="J195" s="6">
        <v>151.56</v>
      </c>
      <c r="K195" s="6">
        <v>-7</v>
      </c>
      <c r="L195" s="8">
        <f t="shared" si="3"/>
        <v>-1060.92</v>
      </c>
      <c r="M195" s="9"/>
    </row>
    <row r="196" spans="1:12" ht="11.25">
      <c r="A196" s="5" t="s">
        <v>46</v>
      </c>
      <c r="B196" s="6">
        <v>1371</v>
      </c>
      <c r="C196" s="7">
        <v>42622</v>
      </c>
      <c r="D196" s="6" t="s">
        <v>119</v>
      </c>
      <c r="E196" s="7">
        <v>42614</v>
      </c>
      <c r="F196" s="7">
        <v>42627</v>
      </c>
      <c r="G196" s="7">
        <v>42634</v>
      </c>
      <c r="H196" s="6">
        <v>114.57</v>
      </c>
      <c r="I196" s="6">
        <v>20.66</v>
      </c>
      <c r="J196" s="6">
        <v>93.91</v>
      </c>
      <c r="K196" s="6">
        <v>-7</v>
      </c>
      <c r="L196" s="8">
        <f t="shared" si="3"/>
        <v>-657.37</v>
      </c>
    </row>
    <row r="197" spans="1:13" ht="11.25">
      <c r="A197" s="5" t="s">
        <v>120</v>
      </c>
      <c r="B197" s="6">
        <v>865</v>
      </c>
      <c r="C197" s="7">
        <v>42557</v>
      </c>
      <c r="D197" s="6" t="s">
        <v>121</v>
      </c>
      <c r="E197" s="7">
        <v>42510</v>
      </c>
      <c r="F197" s="7">
        <v>42563</v>
      </c>
      <c r="G197" s="7">
        <v>42571</v>
      </c>
      <c r="H197" s="6">
        <v>732</v>
      </c>
      <c r="I197" s="6">
        <v>132</v>
      </c>
      <c r="J197" s="6">
        <v>600</v>
      </c>
      <c r="K197" s="6">
        <v>-8</v>
      </c>
      <c r="L197" s="8">
        <f t="shared" si="3"/>
        <v>-4800</v>
      </c>
      <c r="M197" s="9"/>
    </row>
    <row r="198" spans="1:13" ht="11.25">
      <c r="A198" s="5" t="s">
        <v>122</v>
      </c>
      <c r="B198" s="6">
        <v>883</v>
      </c>
      <c r="C198" s="7">
        <v>42558</v>
      </c>
      <c r="D198" s="6" t="s">
        <v>123</v>
      </c>
      <c r="E198" s="7">
        <v>42521</v>
      </c>
      <c r="F198" s="7">
        <v>42563</v>
      </c>
      <c r="G198" s="7">
        <v>42572</v>
      </c>
      <c r="H198" s="11">
        <v>1145.58</v>
      </c>
      <c r="I198" s="6">
        <v>206.58</v>
      </c>
      <c r="J198" s="6">
        <v>939</v>
      </c>
      <c r="K198" s="6">
        <v>-9</v>
      </c>
      <c r="L198" s="8">
        <f t="shared" si="3"/>
        <v>-8451</v>
      </c>
      <c r="M198" s="9"/>
    </row>
    <row r="199" spans="1:13" ht="11.25">
      <c r="A199" s="5" t="s">
        <v>124</v>
      </c>
      <c r="B199" s="6">
        <v>884</v>
      </c>
      <c r="C199" s="7">
        <v>42558</v>
      </c>
      <c r="D199" s="6" t="s">
        <v>125</v>
      </c>
      <c r="E199" s="7">
        <v>42536</v>
      </c>
      <c r="F199" s="7">
        <v>42563</v>
      </c>
      <c r="G199" s="7">
        <v>42573</v>
      </c>
      <c r="H199" s="11">
        <v>3999.97</v>
      </c>
      <c r="I199" s="6">
        <v>721.31</v>
      </c>
      <c r="J199" s="11">
        <v>3278.66</v>
      </c>
      <c r="K199" s="6">
        <v>-10</v>
      </c>
      <c r="L199" s="8">
        <f t="shared" si="3"/>
        <v>-32786.6</v>
      </c>
      <c r="M199" s="9"/>
    </row>
    <row r="200" spans="1:13" ht="11.25">
      <c r="A200" s="5" t="s">
        <v>107</v>
      </c>
      <c r="B200" s="6">
        <v>1426</v>
      </c>
      <c r="C200" s="7">
        <v>42633</v>
      </c>
      <c r="D200" s="6" t="str">
        <f>"0001125908"</f>
        <v>0001125908</v>
      </c>
      <c r="E200" s="7">
        <v>42613</v>
      </c>
      <c r="F200" s="7">
        <v>42633</v>
      </c>
      <c r="G200" s="7">
        <v>42643</v>
      </c>
      <c r="H200" s="6">
        <v>571.7</v>
      </c>
      <c r="I200" s="6">
        <v>0</v>
      </c>
      <c r="J200" s="6">
        <v>571.7</v>
      </c>
      <c r="K200" s="6">
        <v>-10</v>
      </c>
      <c r="L200" s="8">
        <f t="shared" si="3"/>
        <v>-5717</v>
      </c>
      <c r="M200" s="9"/>
    </row>
    <row r="201" spans="1:13" ht="11.25">
      <c r="A201" s="5" t="s">
        <v>107</v>
      </c>
      <c r="B201" s="6">
        <v>1426</v>
      </c>
      <c r="C201" s="7">
        <v>42633</v>
      </c>
      <c r="D201" s="6" t="str">
        <f>"0001126236"</f>
        <v>0001126236</v>
      </c>
      <c r="E201" s="7">
        <v>42613</v>
      </c>
      <c r="F201" s="7">
        <v>42633</v>
      </c>
      <c r="G201" s="7">
        <v>42643</v>
      </c>
      <c r="H201" s="6">
        <v>818.4</v>
      </c>
      <c r="I201" s="6">
        <v>0</v>
      </c>
      <c r="J201" s="6">
        <v>818.4</v>
      </c>
      <c r="K201" s="6">
        <v>-10</v>
      </c>
      <c r="L201" s="8">
        <f t="shared" si="3"/>
        <v>-8184</v>
      </c>
      <c r="M201" s="9"/>
    </row>
    <row r="202" spans="1:13" ht="11.25">
      <c r="A202" s="5" t="s">
        <v>46</v>
      </c>
      <c r="B202" s="6">
        <v>1104</v>
      </c>
      <c r="C202" s="7">
        <v>42592</v>
      </c>
      <c r="D202" s="6" t="s">
        <v>126</v>
      </c>
      <c r="E202" s="7">
        <v>42583</v>
      </c>
      <c r="F202" s="7">
        <v>42594</v>
      </c>
      <c r="G202" s="7">
        <v>42604</v>
      </c>
      <c r="H202" s="6">
        <v>521.64</v>
      </c>
      <c r="I202" s="6">
        <v>94.07</v>
      </c>
      <c r="J202" s="6">
        <v>427.57</v>
      </c>
      <c r="K202" s="6">
        <v>-10</v>
      </c>
      <c r="L202" s="8">
        <f t="shared" si="3"/>
        <v>-4275.7</v>
      </c>
      <c r="M202" s="9"/>
    </row>
    <row r="203" spans="1:13" ht="11.25">
      <c r="A203" s="5" t="s">
        <v>46</v>
      </c>
      <c r="B203" s="6">
        <v>1109</v>
      </c>
      <c r="C203" s="7">
        <v>42592</v>
      </c>
      <c r="D203" s="6" t="s">
        <v>127</v>
      </c>
      <c r="E203" s="7">
        <v>42583</v>
      </c>
      <c r="F203" s="7">
        <v>42594</v>
      </c>
      <c r="G203" s="7">
        <v>42604</v>
      </c>
      <c r="H203" s="6">
        <v>629.45</v>
      </c>
      <c r="I203" s="6">
        <v>113.51</v>
      </c>
      <c r="J203" s="6">
        <v>515.94</v>
      </c>
      <c r="K203" s="6">
        <v>-10</v>
      </c>
      <c r="L203" s="8">
        <f t="shared" si="3"/>
        <v>-5159.400000000001</v>
      </c>
      <c r="M203" s="9"/>
    </row>
    <row r="204" spans="1:13" ht="11.25">
      <c r="A204" s="5" t="s">
        <v>46</v>
      </c>
      <c r="B204" s="6">
        <v>1107</v>
      </c>
      <c r="C204" s="7">
        <v>42592</v>
      </c>
      <c r="D204" s="6" t="s">
        <v>128</v>
      </c>
      <c r="E204" s="7">
        <v>42583</v>
      </c>
      <c r="F204" s="7">
        <v>42594</v>
      </c>
      <c r="G204" s="7">
        <v>42604</v>
      </c>
      <c r="H204" s="6">
        <v>156.84</v>
      </c>
      <c r="I204" s="6">
        <v>28.28</v>
      </c>
      <c r="J204" s="6">
        <v>128.56</v>
      </c>
      <c r="K204" s="6">
        <v>-10</v>
      </c>
      <c r="L204" s="8">
        <f t="shared" si="3"/>
        <v>-1285.6</v>
      </c>
      <c r="M204" s="9"/>
    </row>
    <row r="205" spans="1:13" ht="11.25">
      <c r="A205" s="5" t="s">
        <v>46</v>
      </c>
      <c r="B205" s="6">
        <v>1106</v>
      </c>
      <c r="C205" s="7">
        <v>42592</v>
      </c>
      <c r="D205" s="6" t="s">
        <v>129</v>
      </c>
      <c r="E205" s="7">
        <v>42583</v>
      </c>
      <c r="F205" s="7">
        <v>42594</v>
      </c>
      <c r="G205" s="7">
        <v>42604</v>
      </c>
      <c r="H205" s="6">
        <v>144.96</v>
      </c>
      <c r="I205" s="6">
        <v>26.14</v>
      </c>
      <c r="J205" s="6">
        <v>118.82</v>
      </c>
      <c r="K205" s="6">
        <v>-10</v>
      </c>
      <c r="L205" s="8">
        <f t="shared" si="3"/>
        <v>-1188.1999999999998</v>
      </c>
      <c r="M205" s="9"/>
    </row>
    <row r="206" spans="1:13" ht="11.25">
      <c r="A206" s="5" t="s">
        <v>46</v>
      </c>
      <c r="B206" s="6">
        <v>1102</v>
      </c>
      <c r="C206" s="7">
        <v>42592</v>
      </c>
      <c r="D206" s="6" t="s">
        <v>130</v>
      </c>
      <c r="E206" s="7">
        <v>42583</v>
      </c>
      <c r="F206" s="7">
        <v>42594</v>
      </c>
      <c r="G206" s="7">
        <v>42604</v>
      </c>
      <c r="H206" s="6">
        <v>218.93</v>
      </c>
      <c r="I206" s="6">
        <v>39.48</v>
      </c>
      <c r="J206" s="6">
        <v>179.45</v>
      </c>
      <c r="K206" s="6">
        <v>-10</v>
      </c>
      <c r="L206" s="8">
        <f t="shared" si="3"/>
        <v>-1794.5</v>
      </c>
      <c r="M206" s="9"/>
    </row>
    <row r="207" spans="1:13" ht="11.25">
      <c r="A207" s="5" t="s">
        <v>46</v>
      </c>
      <c r="B207" s="6">
        <v>1111</v>
      </c>
      <c r="C207" s="7">
        <v>42592</v>
      </c>
      <c r="D207" s="6" t="s">
        <v>131</v>
      </c>
      <c r="E207" s="7">
        <v>42583</v>
      </c>
      <c r="F207" s="7">
        <v>42594</v>
      </c>
      <c r="G207" s="7">
        <v>42604</v>
      </c>
      <c r="H207" s="6">
        <v>500.66</v>
      </c>
      <c r="I207" s="6">
        <v>90.28</v>
      </c>
      <c r="J207" s="6">
        <v>410.38</v>
      </c>
      <c r="K207" s="6">
        <v>-10</v>
      </c>
      <c r="L207" s="8">
        <f t="shared" si="3"/>
        <v>-4103.8</v>
      </c>
      <c r="M207" s="9"/>
    </row>
    <row r="208" spans="1:13" ht="11.25">
      <c r="A208" s="5" t="s">
        <v>46</v>
      </c>
      <c r="B208" s="6">
        <v>1110</v>
      </c>
      <c r="C208" s="7">
        <v>42592</v>
      </c>
      <c r="D208" s="6" t="s">
        <v>132</v>
      </c>
      <c r="E208" s="7">
        <v>42583</v>
      </c>
      <c r="F208" s="7">
        <v>42594</v>
      </c>
      <c r="G208" s="7">
        <v>42604</v>
      </c>
      <c r="H208" s="6">
        <v>453.43</v>
      </c>
      <c r="I208" s="6">
        <v>81.77</v>
      </c>
      <c r="J208" s="6">
        <v>371.66</v>
      </c>
      <c r="K208" s="6">
        <v>-10</v>
      </c>
      <c r="L208" s="8">
        <f t="shared" si="3"/>
        <v>-3716.6000000000004</v>
      </c>
      <c r="M208" s="9"/>
    </row>
    <row r="209" spans="1:12" ht="11.25">
      <c r="A209" s="5" t="s">
        <v>46</v>
      </c>
      <c r="B209" s="6">
        <v>1112</v>
      </c>
      <c r="C209" s="7">
        <v>42592</v>
      </c>
      <c r="D209" s="6" t="s">
        <v>133</v>
      </c>
      <c r="E209" s="7">
        <v>42583</v>
      </c>
      <c r="F209" s="7">
        <v>42594</v>
      </c>
      <c r="G209" s="7">
        <v>42604</v>
      </c>
      <c r="H209" s="6">
        <v>7.62</v>
      </c>
      <c r="I209" s="6">
        <v>0</v>
      </c>
      <c r="J209" s="6">
        <v>7.62</v>
      </c>
      <c r="K209" s="6">
        <v>-10</v>
      </c>
      <c r="L209" s="8">
        <f t="shared" si="3"/>
        <v>-76.2</v>
      </c>
    </row>
    <row r="210" spans="1:13" ht="11.25">
      <c r="A210" s="5" t="s">
        <v>46</v>
      </c>
      <c r="B210" s="6">
        <v>1103</v>
      </c>
      <c r="C210" s="7">
        <v>42592</v>
      </c>
      <c r="D210" s="6" t="s">
        <v>134</v>
      </c>
      <c r="E210" s="7">
        <v>42583</v>
      </c>
      <c r="F210" s="7">
        <v>42594</v>
      </c>
      <c r="G210" s="7">
        <v>42604</v>
      </c>
      <c r="H210" s="6">
        <v>137.19</v>
      </c>
      <c r="I210" s="6">
        <v>24.74</v>
      </c>
      <c r="J210" s="6">
        <v>112.45</v>
      </c>
      <c r="K210" s="6">
        <v>-10</v>
      </c>
      <c r="L210" s="8">
        <f t="shared" si="3"/>
        <v>-1124.5</v>
      </c>
      <c r="M210" s="9"/>
    </row>
    <row r="211" spans="1:13" ht="11.25">
      <c r="A211" s="5" t="s">
        <v>46</v>
      </c>
      <c r="B211" s="6">
        <v>1105</v>
      </c>
      <c r="C211" s="7">
        <v>42592</v>
      </c>
      <c r="D211" s="6" t="s">
        <v>135</v>
      </c>
      <c r="E211" s="7">
        <v>42583</v>
      </c>
      <c r="F211" s="7">
        <v>42594</v>
      </c>
      <c r="G211" s="7">
        <v>42604</v>
      </c>
      <c r="H211" s="6">
        <v>235.59</v>
      </c>
      <c r="I211" s="6">
        <v>42.48</v>
      </c>
      <c r="J211" s="6">
        <v>193.11</v>
      </c>
      <c r="K211" s="6">
        <v>-10</v>
      </c>
      <c r="L211" s="8">
        <f t="shared" si="3"/>
        <v>-1931.1000000000001</v>
      </c>
      <c r="M211" s="9"/>
    </row>
    <row r="212" spans="1:13" ht="11.25">
      <c r="A212" s="5" t="s">
        <v>46</v>
      </c>
      <c r="B212" s="6">
        <v>1112</v>
      </c>
      <c r="C212" s="7">
        <v>42592</v>
      </c>
      <c r="D212" s="6" t="s">
        <v>133</v>
      </c>
      <c r="E212" s="7">
        <v>42583</v>
      </c>
      <c r="F212" s="7">
        <v>42594</v>
      </c>
      <c r="G212" s="7">
        <v>42604</v>
      </c>
      <c r="H212" s="11">
        <v>4575.87</v>
      </c>
      <c r="I212" s="6">
        <v>825.16</v>
      </c>
      <c r="J212" s="11">
        <v>3750.71</v>
      </c>
      <c r="K212" s="6">
        <v>-10</v>
      </c>
      <c r="L212" s="8">
        <f t="shared" si="3"/>
        <v>-37507.1</v>
      </c>
      <c r="M212" s="9"/>
    </row>
    <row r="213" spans="1:13" ht="11.25">
      <c r="A213" s="5" t="s">
        <v>46</v>
      </c>
      <c r="B213" s="6">
        <v>1108</v>
      </c>
      <c r="C213" s="7">
        <v>42592</v>
      </c>
      <c r="D213" s="6" t="s">
        <v>136</v>
      </c>
      <c r="E213" s="7">
        <v>42583</v>
      </c>
      <c r="F213" s="7">
        <v>42594</v>
      </c>
      <c r="G213" s="7">
        <v>42604</v>
      </c>
      <c r="H213" s="6">
        <v>210.78</v>
      </c>
      <c r="I213" s="6">
        <v>38.01</v>
      </c>
      <c r="J213" s="6">
        <v>172.77</v>
      </c>
      <c r="K213" s="6">
        <v>-10</v>
      </c>
      <c r="L213" s="8">
        <f t="shared" si="3"/>
        <v>-1727.7</v>
      </c>
      <c r="M213" s="9"/>
    </row>
    <row r="214" spans="1:12" ht="11.25">
      <c r="A214" s="5" t="s">
        <v>137</v>
      </c>
      <c r="B214" s="6">
        <v>1005</v>
      </c>
      <c r="C214" s="7">
        <v>42576</v>
      </c>
      <c r="D214" s="6" t="str">
        <f>"0000013127"</f>
        <v>0000013127</v>
      </c>
      <c r="E214" s="7">
        <v>42529</v>
      </c>
      <c r="F214" s="7">
        <v>42577</v>
      </c>
      <c r="G214" s="7">
        <v>42589</v>
      </c>
      <c r="H214" s="6">
        <v>63.98</v>
      </c>
      <c r="I214" s="6">
        <v>11.54</v>
      </c>
      <c r="J214" s="6">
        <v>52.44</v>
      </c>
      <c r="K214" s="6">
        <v>-12</v>
      </c>
      <c r="L214" s="8">
        <f t="shared" si="3"/>
        <v>-629.28</v>
      </c>
    </row>
    <row r="215" spans="1:12" ht="11.25">
      <c r="A215" s="5" t="s">
        <v>137</v>
      </c>
      <c r="B215" s="6">
        <v>1004</v>
      </c>
      <c r="C215" s="7">
        <v>42576</v>
      </c>
      <c r="D215" s="6" t="str">
        <f>"0000013128"</f>
        <v>0000013128</v>
      </c>
      <c r="E215" s="7">
        <v>42529</v>
      </c>
      <c r="F215" s="7">
        <v>42577</v>
      </c>
      <c r="G215" s="7">
        <v>42589</v>
      </c>
      <c r="H215" s="6">
        <v>69.81</v>
      </c>
      <c r="I215" s="6">
        <v>12.59</v>
      </c>
      <c r="J215" s="6">
        <v>57.22</v>
      </c>
      <c r="K215" s="6">
        <v>-12</v>
      </c>
      <c r="L215" s="8">
        <f t="shared" si="3"/>
        <v>-686.64</v>
      </c>
    </row>
    <row r="216" spans="1:12" ht="11.25">
      <c r="A216" s="5" t="s">
        <v>98</v>
      </c>
      <c r="B216" s="6">
        <v>1168</v>
      </c>
      <c r="C216" s="7">
        <v>42600</v>
      </c>
      <c r="D216" s="6" t="str">
        <f>"0002101419"</f>
        <v>0002101419</v>
      </c>
      <c r="E216" s="7">
        <v>42582</v>
      </c>
      <c r="F216" s="7">
        <v>42600</v>
      </c>
      <c r="G216" s="7">
        <v>42613</v>
      </c>
      <c r="H216" s="6">
        <v>3.05</v>
      </c>
      <c r="I216" s="6">
        <v>0.55</v>
      </c>
      <c r="J216" s="6">
        <v>2.5</v>
      </c>
      <c r="K216" s="6">
        <v>-13</v>
      </c>
      <c r="L216" s="8">
        <f t="shared" si="3"/>
        <v>-32.5</v>
      </c>
    </row>
    <row r="217" spans="1:13" ht="11.25">
      <c r="A217" s="5" t="s">
        <v>124</v>
      </c>
      <c r="B217" s="6">
        <v>1142</v>
      </c>
      <c r="C217" s="7">
        <v>42593</v>
      </c>
      <c r="D217" s="6" t="s">
        <v>138</v>
      </c>
      <c r="E217" s="7">
        <v>42576</v>
      </c>
      <c r="F217" s="7">
        <v>42594</v>
      </c>
      <c r="G217" s="7">
        <v>42608</v>
      </c>
      <c r="H217" s="11">
        <v>29863.45</v>
      </c>
      <c r="I217" s="11">
        <v>5385.21</v>
      </c>
      <c r="J217" s="11">
        <v>24478.24</v>
      </c>
      <c r="K217" s="6">
        <v>-14</v>
      </c>
      <c r="L217" s="8">
        <f t="shared" si="3"/>
        <v>-342695.36000000004</v>
      </c>
      <c r="M217" s="9"/>
    </row>
    <row r="218" spans="1:13" ht="11.25">
      <c r="A218" s="5" t="s">
        <v>91</v>
      </c>
      <c r="B218" s="6">
        <v>1141</v>
      </c>
      <c r="C218" s="7">
        <v>42593</v>
      </c>
      <c r="D218" s="6" t="str">
        <f>"16062"</f>
        <v>16062</v>
      </c>
      <c r="E218" s="7">
        <v>42579</v>
      </c>
      <c r="F218" s="7">
        <v>42594</v>
      </c>
      <c r="G218" s="7">
        <v>42609</v>
      </c>
      <c r="H218" s="11">
        <v>1117.3</v>
      </c>
      <c r="I218" s="6">
        <v>201.48</v>
      </c>
      <c r="J218" s="6">
        <v>915.82</v>
      </c>
      <c r="K218" s="6">
        <v>-15</v>
      </c>
      <c r="L218" s="8">
        <f t="shared" si="3"/>
        <v>-13737.300000000001</v>
      </c>
      <c r="M218" s="9"/>
    </row>
    <row r="219" spans="1:12" ht="11.25">
      <c r="A219" s="5" t="s">
        <v>139</v>
      </c>
      <c r="B219" s="6">
        <v>1098</v>
      </c>
      <c r="C219" s="7">
        <v>42592</v>
      </c>
      <c r="D219" s="6" t="str">
        <f>"12081"</f>
        <v>12081</v>
      </c>
      <c r="E219" s="7">
        <v>42579</v>
      </c>
      <c r="F219" s="7">
        <v>42594</v>
      </c>
      <c r="G219" s="7">
        <v>42610</v>
      </c>
      <c r="H219" s="6">
        <v>56.12</v>
      </c>
      <c r="I219" s="6">
        <v>10.12</v>
      </c>
      <c r="J219" s="6">
        <v>46</v>
      </c>
      <c r="K219" s="6">
        <v>-16</v>
      </c>
      <c r="L219" s="8">
        <f t="shared" si="3"/>
        <v>-736</v>
      </c>
    </row>
    <row r="220" spans="1:13" ht="11.25">
      <c r="A220" s="5" t="s">
        <v>139</v>
      </c>
      <c r="B220" s="6">
        <v>1097</v>
      </c>
      <c r="C220" s="7">
        <v>42592</v>
      </c>
      <c r="D220" s="6" t="str">
        <f>"12046"</f>
        <v>12046</v>
      </c>
      <c r="E220" s="7">
        <v>42579</v>
      </c>
      <c r="F220" s="7">
        <v>42594</v>
      </c>
      <c r="G220" s="7">
        <v>42610</v>
      </c>
      <c r="H220" s="6">
        <v>152.5</v>
      </c>
      <c r="I220" s="6">
        <v>27.5</v>
      </c>
      <c r="J220" s="6">
        <v>125</v>
      </c>
      <c r="K220" s="6">
        <v>-16</v>
      </c>
      <c r="L220" s="8">
        <f t="shared" si="3"/>
        <v>-2000</v>
      </c>
      <c r="M220" s="9"/>
    </row>
    <row r="221" spans="1:13" ht="11.25">
      <c r="A221" s="5" t="s">
        <v>139</v>
      </c>
      <c r="B221" s="6">
        <v>1378</v>
      </c>
      <c r="C221" s="7">
        <v>42622</v>
      </c>
      <c r="D221" s="6" t="str">
        <f>"12940"</f>
        <v>12940</v>
      </c>
      <c r="E221" s="7">
        <v>42613</v>
      </c>
      <c r="F221" s="7">
        <v>42627</v>
      </c>
      <c r="G221" s="7">
        <v>42643</v>
      </c>
      <c r="H221" s="6">
        <v>201.3</v>
      </c>
      <c r="I221" s="6">
        <v>36.3</v>
      </c>
      <c r="J221" s="6">
        <v>165</v>
      </c>
      <c r="K221" s="6">
        <v>-16</v>
      </c>
      <c r="L221" s="8">
        <f t="shared" si="3"/>
        <v>-2640</v>
      </c>
      <c r="M221" s="9"/>
    </row>
    <row r="222" spans="1:13" ht="22.5">
      <c r="A222" s="5" t="s">
        <v>96</v>
      </c>
      <c r="B222" s="6">
        <v>1387</v>
      </c>
      <c r="C222" s="7">
        <v>42626</v>
      </c>
      <c r="D222" s="6" t="s">
        <v>140</v>
      </c>
      <c r="E222" s="7">
        <v>42581</v>
      </c>
      <c r="F222" s="7">
        <v>42627</v>
      </c>
      <c r="G222" s="7">
        <v>42643</v>
      </c>
      <c r="H222" s="11">
        <v>4392.2</v>
      </c>
      <c r="I222" s="6">
        <v>399.29</v>
      </c>
      <c r="J222" s="11">
        <v>3992.91</v>
      </c>
      <c r="K222" s="6">
        <v>-16</v>
      </c>
      <c r="L222" s="8">
        <f t="shared" si="3"/>
        <v>-63886.56</v>
      </c>
      <c r="M222" s="9"/>
    </row>
    <row r="223" spans="1:13" ht="11.25">
      <c r="A223" s="5" t="s">
        <v>141</v>
      </c>
      <c r="B223" s="6">
        <v>1059</v>
      </c>
      <c r="C223" s="7">
        <v>42592</v>
      </c>
      <c r="D223" s="6" t="s">
        <v>142</v>
      </c>
      <c r="E223" s="7">
        <v>42576</v>
      </c>
      <c r="F223" s="7">
        <v>42594</v>
      </c>
      <c r="G223" s="7">
        <v>42610</v>
      </c>
      <c r="H223" s="6">
        <v>100</v>
      </c>
      <c r="I223" s="6">
        <v>0</v>
      </c>
      <c r="J223" s="6">
        <v>100</v>
      </c>
      <c r="K223" s="6">
        <v>-16</v>
      </c>
      <c r="L223" s="8">
        <f t="shared" si="3"/>
        <v>-1600</v>
      </c>
      <c r="M223" s="9"/>
    </row>
    <row r="224" spans="1:13" ht="11.25">
      <c r="A224" s="5" t="s">
        <v>143</v>
      </c>
      <c r="B224" s="6">
        <v>1163</v>
      </c>
      <c r="C224" s="7">
        <v>42594</v>
      </c>
      <c r="D224" s="6" t="s">
        <v>144</v>
      </c>
      <c r="E224" s="7">
        <v>42580</v>
      </c>
      <c r="F224" s="7">
        <v>42594</v>
      </c>
      <c r="G224" s="7">
        <v>42610</v>
      </c>
      <c r="H224" s="11">
        <v>1464</v>
      </c>
      <c r="I224" s="6">
        <v>264</v>
      </c>
      <c r="J224" s="11">
        <v>1200</v>
      </c>
      <c r="K224" s="6">
        <v>-16</v>
      </c>
      <c r="L224" s="8">
        <f t="shared" si="3"/>
        <v>-19200</v>
      </c>
      <c r="M224" s="9"/>
    </row>
    <row r="225" spans="1:13" ht="11.25">
      <c r="A225" s="5" t="s">
        <v>91</v>
      </c>
      <c r="B225" s="6">
        <v>890</v>
      </c>
      <c r="C225" s="7">
        <v>42559</v>
      </c>
      <c r="D225" s="6" t="str">
        <f>"16048"</f>
        <v>16048</v>
      </c>
      <c r="E225" s="7">
        <v>42551</v>
      </c>
      <c r="F225" s="7">
        <v>42563</v>
      </c>
      <c r="G225" s="7">
        <v>42581</v>
      </c>
      <c r="H225" s="11">
        <v>1188.89</v>
      </c>
      <c r="I225" s="6">
        <v>214.39</v>
      </c>
      <c r="J225" s="6">
        <v>974.5</v>
      </c>
      <c r="K225" s="6">
        <v>-18</v>
      </c>
      <c r="L225" s="8">
        <f t="shared" si="3"/>
        <v>-17541</v>
      </c>
      <c r="M225" s="9"/>
    </row>
    <row r="226" spans="1:13" ht="11.25">
      <c r="A226" s="5" t="s">
        <v>145</v>
      </c>
      <c r="B226" s="6">
        <v>867</v>
      </c>
      <c r="C226" s="7">
        <v>42557</v>
      </c>
      <c r="D226" s="6" t="s">
        <v>146</v>
      </c>
      <c r="E226" s="7">
        <v>42520</v>
      </c>
      <c r="F226" s="7">
        <v>42563</v>
      </c>
      <c r="G226" s="7">
        <v>42581</v>
      </c>
      <c r="H226" s="6">
        <v>547.17</v>
      </c>
      <c r="I226" s="6">
        <v>98.67</v>
      </c>
      <c r="J226" s="6">
        <v>448.5</v>
      </c>
      <c r="K226" s="6">
        <v>-18</v>
      </c>
      <c r="L226" s="8">
        <f t="shared" si="3"/>
        <v>-8073</v>
      </c>
      <c r="M226" s="9"/>
    </row>
    <row r="227" spans="1:13" ht="33.75">
      <c r="A227" s="5" t="s">
        <v>147</v>
      </c>
      <c r="B227" s="6">
        <v>1424</v>
      </c>
      <c r="C227" s="7">
        <v>42633</v>
      </c>
      <c r="D227" s="6" t="s">
        <v>148</v>
      </c>
      <c r="E227" s="7">
        <v>42586</v>
      </c>
      <c r="F227" s="7">
        <v>42633</v>
      </c>
      <c r="G227" s="7">
        <v>42651</v>
      </c>
      <c r="H227" s="11">
        <v>5754.99</v>
      </c>
      <c r="I227" s="6">
        <v>221.35</v>
      </c>
      <c r="J227" s="11">
        <v>5533.64</v>
      </c>
      <c r="K227" s="6">
        <v>-18</v>
      </c>
      <c r="L227" s="8">
        <f t="shared" si="3"/>
        <v>-99605.52</v>
      </c>
      <c r="M227" s="9"/>
    </row>
    <row r="228" spans="1:13" ht="11.25">
      <c r="A228" s="5" t="s">
        <v>149</v>
      </c>
      <c r="B228" s="6">
        <v>902</v>
      </c>
      <c r="C228" s="7">
        <v>42563</v>
      </c>
      <c r="D228" s="6" t="s">
        <v>150</v>
      </c>
      <c r="E228" s="7">
        <v>42551</v>
      </c>
      <c r="F228" s="7">
        <v>42563</v>
      </c>
      <c r="G228" s="7">
        <v>42581</v>
      </c>
      <c r="H228" s="6">
        <v>219.6</v>
      </c>
      <c r="I228" s="6">
        <v>39.6</v>
      </c>
      <c r="J228" s="6">
        <v>180</v>
      </c>
      <c r="K228" s="6">
        <v>-18</v>
      </c>
      <c r="L228" s="8">
        <f t="shared" si="3"/>
        <v>-3240</v>
      </c>
      <c r="M228" s="9"/>
    </row>
    <row r="229" spans="1:13" ht="11.25">
      <c r="A229" s="5" t="s">
        <v>149</v>
      </c>
      <c r="B229" s="6">
        <v>901</v>
      </c>
      <c r="C229" s="7">
        <v>42563</v>
      </c>
      <c r="D229" s="6" t="s">
        <v>151</v>
      </c>
      <c r="E229" s="7">
        <v>42551</v>
      </c>
      <c r="F229" s="7">
        <v>42563</v>
      </c>
      <c r="G229" s="7">
        <v>42581</v>
      </c>
      <c r="H229" s="6">
        <v>183</v>
      </c>
      <c r="I229" s="6">
        <v>33</v>
      </c>
      <c r="J229" s="6">
        <v>150</v>
      </c>
      <c r="K229" s="6">
        <v>-18</v>
      </c>
      <c r="L229" s="8">
        <f t="shared" si="3"/>
        <v>-2700</v>
      </c>
      <c r="M229" s="9"/>
    </row>
    <row r="230" spans="1:13" ht="22.5">
      <c r="A230" s="5" t="s">
        <v>152</v>
      </c>
      <c r="B230" s="6">
        <v>987</v>
      </c>
      <c r="C230" s="7">
        <v>42563</v>
      </c>
      <c r="D230" s="6" t="s">
        <v>153</v>
      </c>
      <c r="E230" s="7">
        <v>42531</v>
      </c>
      <c r="F230" s="7">
        <v>42563</v>
      </c>
      <c r="G230" s="7">
        <v>42582</v>
      </c>
      <c r="H230" s="6">
        <v>550</v>
      </c>
      <c r="I230" s="6">
        <v>50</v>
      </c>
      <c r="J230" s="6">
        <v>500</v>
      </c>
      <c r="K230" s="6">
        <v>-19</v>
      </c>
      <c r="L230" s="8">
        <f t="shared" si="3"/>
        <v>-9500</v>
      </c>
      <c r="M230" s="9"/>
    </row>
    <row r="231" spans="1:13" ht="11.25">
      <c r="A231" s="5" t="s">
        <v>107</v>
      </c>
      <c r="B231" s="6">
        <v>1100</v>
      </c>
      <c r="C231" s="7">
        <v>42592</v>
      </c>
      <c r="D231" s="6" t="str">
        <f>"0001123937"</f>
        <v>0001123937</v>
      </c>
      <c r="E231" s="7">
        <v>42582</v>
      </c>
      <c r="F231" s="7">
        <v>42594</v>
      </c>
      <c r="G231" s="7">
        <v>42613</v>
      </c>
      <c r="H231" s="11">
        <v>1755.6</v>
      </c>
      <c r="I231" s="6">
        <v>0</v>
      </c>
      <c r="J231" s="11">
        <v>1755.6</v>
      </c>
      <c r="K231" s="6">
        <v>-19</v>
      </c>
      <c r="L231" s="8">
        <f t="shared" si="3"/>
        <v>-33356.4</v>
      </c>
      <c r="M231" s="9"/>
    </row>
    <row r="232" spans="1:13" ht="11.25">
      <c r="A232" s="5" t="s">
        <v>107</v>
      </c>
      <c r="B232" s="6">
        <v>1100</v>
      </c>
      <c r="C232" s="7">
        <v>42592</v>
      </c>
      <c r="D232" s="6" t="str">
        <f>"0001123613"</f>
        <v>0001123613</v>
      </c>
      <c r="E232" s="7">
        <v>42582</v>
      </c>
      <c r="F232" s="7">
        <v>42594</v>
      </c>
      <c r="G232" s="7">
        <v>42613</v>
      </c>
      <c r="H232" s="6">
        <v>510.55</v>
      </c>
      <c r="I232" s="6">
        <v>0</v>
      </c>
      <c r="J232" s="6">
        <v>510.55</v>
      </c>
      <c r="K232" s="6">
        <v>-19</v>
      </c>
      <c r="L232" s="8">
        <f t="shared" si="3"/>
        <v>-9700.45</v>
      </c>
      <c r="M232" s="9"/>
    </row>
    <row r="233" spans="1:13" ht="11.25">
      <c r="A233" s="5" t="s">
        <v>154</v>
      </c>
      <c r="B233" s="6">
        <v>880</v>
      </c>
      <c r="C233" s="7">
        <v>42558</v>
      </c>
      <c r="D233" s="6" t="str">
        <f>"20160006"</f>
        <v>20160006</v>
      </c>
      <c r="E233" s="7">
        <v>42492</v>
      </c>
      <c r="F233" s="7">
        <v>42563</v>
      </c>
      <c r="G233" s="7">
        <v>42582</v>
      </c>
      <c r="H233" s="11">
        <v>95507.5</v>
      </c>
      <c r="I233" s="11">
        <v>8682.5</v>
      </c>
      <c r="J233" s="11">
        <v>86825</v>
      </c>
      <c r="K233" s="6">
        <v>-19</v>
      </c>
      <c r="L233" s="8">
        <f t="shared" si="3"/>
        <v>-1649675</v>
      </c>
      <c r="M233" s="9"/>
    </row>
    <row r="234" spans="1:13" ht="33.75">
      <c r="A234" s="5" t="s">
        <v>155</v>
      </c>
      <c r="B234" s="6">
        <v>891</v>
      </c>
      <c r="C234" s="7">
        <v>42559</v>
      </c>
      <c r="D234" s="6" t="str">
        <f>"1"</f>
        <v>1</v>
      </c>
      <c r="E234" s="7">
        <v>42529</v>
      </c>
      <c r="F234" s="7">
        <v>42563</v>
      </c>
      <c r="G234" s="7">
        <v>42582</v>
      </c>
      <c r="H234" s="6">
        <v>610</v>
      </c>
      <c r="I234" s="6">
        <v>110</v>
      </c>
      <c r="J234" s="6">
        <v>500</v>
      </c>
      <c r="K234" s="6">
        <v>-19</v>
      </c>
      <c r="L234" s="8">
        <f t="shared" si="3"/>
        <v>-9500</v>
      </c>
      <c r="M234" s="9"/>
    </row>
    <row r="235" spans="1:13" ht="11.25">
      <c r="A235" s="5" t="s">
        <v>98</v>
      </c>
      <c r="B235" s="6">
        <v>1113</v>
      </c>
      <c r="C235" s="7">
        <v>42592</v>
      </c>
      <c r="D235" s="6" t="str">
        <f>"0001102375"</f>
        <v>0001102375</v>
      </c>
      <c r="E235" s="7">
        <v>42581</v>
      </c>
      <c r="F235" s="7">
        <v>42594</v>
      </c>
      <c r="G235" s="7">
        <v>42613</v>
      </c>
      <c r="H235" s="11">
        <v>1049.4</v>
      </c>
      <c r="I235" s="6">
        <v>0</v>
      </c>
      <c r="J235" s="11">
        <v>1049.4</v>
      </c>
      <c r="K235" s="6">
        <v>-19</v>
      </c>
      <c r="L235" s="8">
        <f t="shared" si="3"/>
        <v>-19938.600000000002</v>
      </c>
      <c r="M235" s="9"/>
    </row>
    <row r="236" spans="1:13" ht="11.25">
      <c r="A236" s="5" t="s">
        <v>98</v>
      </c>
      <c r="B236" s="6">
        <v>1114</v>
      </c>
      <c r="C236" s="7">
        <v>42592</v>
      </c>
      <c r="D236" s="6" t="str">
        <f>"0002101270"</f>
        <v>0002101270</v>
      </c>
      <c r="E236" s="7">
        <v>42581</v>
      </c>
      <c r="F236" s="7">
        <v>42594</v>
      </c>
      <c r="G236" s="7">
        <v>42613</v>
      </c>
      <c r="H236" s="11">
        <v>1745.82</v>
      </c>
      <c r="I236" s="6">
        <v>314.82</v>
      </c>
      <c r="J236" s="11">
        <v>1431</v>
      </c>
      <c r="K236" s="6">
        <v>-19</v>
      </c>
      <c r="L236" s="8">
        <f t="shared" si="3"/>
        <v>-27189</v>
      </c>
      <c r="M236" s="9"/>
    </row>
    <row r="237" spans="1:13" ht="11.25">
      <c r="A237" s="5" t="s">
        <v>99</v>
      </c>
      <c r="B237" s="6">
        <v>1145</v>
      </c>
      <c r="C237" s="7">
        <v>42593</v>
      </c>
      <c r="D237" s="6" t="s">
        <v>156</v>
      </c>
      <c r="E237" s="7">
        <v>42584</v>
      </c>
      <c r="F237" s="7">
        <v>42594</v>
      </c>
      <c r="G237" s="7">
        <v>42615</v>
      </c>
      <c r="H237" s="11">
        <v>2722.65</v>
      </c>
      <c r="I237" s="6">
        <v>490.97</v>
      </c>
      <c r="J237" s="11">
        <v>2231.68</v>
      </c>
      <c r="K237" s="6">
        <v>-21</v>
      </c>
      <c r="L237" s="8">
        <f t="shared" si="3"/>
        <v>-46865.28</v>
      </c>
      <c r="M237" s="9"/>
    </row>
    <row r="238" spans="1:13" ht="22.5">
      <c r="A238" s="5" t="s">
        <v>157</v>
      </c>
      <c r="B238" s="6">
        <v>1052</v>
      </c>
      <c r="C238" s="7">
        <v>42578</v>
      </c>
      <c r="D238" s="6" t="s">
        <v>158</v>
      </c>
      <c r="E238" s="7">
        <v>42521</v>
      </c>
      <c r="F238" s="7">
        <v>42579</v>
      </c>
      <c r="G238" s="7">
        <v>42601</v>
      </c>
      <c r="H238" s="11">
        <v>1078.71</v>
      </c>
      <c r="I238" s="6">
        <v>41.49</v>
      </c>
      <c r="J238" s="11">
        <v>1037.22</v>
      </c>
      <c r="K238" s="6">
        <v>-22</v>
      </c>
      <c r="L238" s="8">
        <f t="shared" si="3"/>
        <v>-22818.84</v>
      </c>
      <c r="M238" s="9"/>
    </row>
    <row r="239" spans="1:13" ht="22.5">
      <c r="A239" s="5" t="s">
        <v>157</v>
      </c>
      <c r="B239" s="6">
        <v>1050</v>
      </c>
      <c r="C239" s="7">
        <v>42578</v>
      </c>
      <c r="D239" s="6" t="s">
        <v>159</v>
      </c>
      <c r="E239" s="7">
        <v>42521</v>
      </c>
      <c r="F239" s="7">
        <v>42579</v>
      </c>
      <c r="G239" s="7">
        <v>42601</v>
      </c>
      <c r="H239" s="11">
        <v>15827.2</v>
      </c>
      <c r="I239" s="6">
        <v>608.74</v>
      </c>
      <c r="J239" s="11">
        <v>15218.46</v>
      </c>
      <c r="K239" s="6">
        <v>-22</v>
      </c>
      <c r="L239" s="8">
        <f t="shared" si="3"/>
        <v>-334806.12</v>
      </c>
      <c r="M239" s="9"/>
    </row>
    <row r="240" spans="1:13" ht="11.25">
      <c r="A240" s="5" t="s">
        <v>160</v>
      </c>
      <c r="B240" s="6">
        <v>1423</v>
      </c>
      <c r="C240" s="7">
        <v>42633</v>
      </c>
      <c r="D240" s="6" t="s">
        <v>161</v>
      </c>
      <c r="E240" s="7">
        <v>42627</v>
      </c>
      <c r="F240" s="7">
        <v>42633</v>
      </c>
      <c r="G240" s="7">
        <v>42657</v>
      </c>
      <c r="H240" s="11">
        <v>8500</v>
      </c>
      <c r="I240" s="6">
        <v>0</v>
      </c>
      <c r="J240" s="11">
        <v>8500</v>
      </c>
      <c r="K240" s="6">
        <v>-24</v>
      </c>
      <c r="L240" s="8">
        <f t="shared" si="3"/>
        <v>-204000</v>
      </c>
      <c r="M240" s="9"/>
    </row>
    <row r="241" spans="1:13" ht="33.75">
      <c r="A241" s="5" t="s">
        <v>162</v>
      </c>
      <c r="B241" s="6">
        <v>900</v>
      </c>
      <c r="C241" s="7">
        <v>42563</v>
      </c>
      <c r="D241" s="6" t="s">
        <v>163</v>
      </c>
      <c r="E241" s="7">
        <v>42551</v>
      </c>
      <c r="F241" s="7">
        <v>42563</v>
      </c>
      <c r="G241" s="7">
        <v>42588</v>
      </c>
      <c r="H241" s="6">
        <v>645.94</v>
      </c>
      <c r="I241" s="6">
        <v>116.48</v>
      </c>
      <c r="J241" s="6">
        <v>529.46</v>
      </c>
      <c r="K241" s="6">
        <v>-25</v>
      </c>
      <c r="L241" s="8">
        <f t="shared" si="3"/>
        <v>-13236.5</v>
      </c>
      <c r="M241" s="9"/>
    </row>
    <row r="242" spans="1:13" ht="22.5">
      <c r="A242" s="5" t="s">
        <v>164</v>
      </c>
      <c r="B242" s="6">
        <v>903</v>
      </c>
      <c r="C242" s="7">
        <v>42563</v>
      </c>
      <c r="D242" s="6" t="str">
        <f>"2"</f>
        <v>2</v>
      </c>
      <c r="E242" s="7">
        <v>42552</v>
      </c>
      <c r="F242" s="7">
        <v>42563</v>
      </c>
      <c r="G242" s="7">
        <v>42589</v>
      </c>
      <c r="H242" s="11">
        <v>8056.88</v>
      </c>
      <c r="I242" s="6">
        <v>0</v>
      </c>
      <c r="J242" s="11">
        <v>8056.88</v>
      </c>
      <c r="K242" s="6">
        <v>-26</v>
      </c>
      <c r="L242" s="8">
        <f t="shared" si="3"/>
        <v>-209478.88</v>
      </c>
      <c r="M242" s="9"/>
    </row>
    <row r="243" spans="1:13" ht="22.5">
      <c r="A243" s="5" t="s">
        <v>164</v>
      </c>
      <c r="B243" s="6">
        <v>904</v>
      </c>
      <c r="C243" s="7">
        <v>42563</v>
      </c>
      <c r="D243" s="6" t="str">
        <f>"1"</f>
        <v>1</v>
      </c>
      <c r="E243" s="7">
        <v>42552</v>
      </c>
      <c r="F243" s="7">
        <v>42563</v>
      </c>
      <c r="G243" s="7">
        <v>42589</v>
      </c>
      <c r="H243" s="11">
        <v>4631.12</v>
      </c>
      <c r="I243" s="6">
        <v>0</v>
      </c>
      <c r="J243" s="11">
        <v>4631.12</v>
      </c>
      <c r="K243" s="6">
        <v>-26</v>
      </c>
      <c r="L243" s="8">
        <f t="shared" si="3"/>
        <v>-120409.12</v>
      </c>
      <c r="M243" s="9"/>
    </row>
    <row r="244" spans="1:13" ht="11.25">
      <c r="A244" s="5" t="s">
        <v>61</v>
      </c>
      <c r="B244" s="6">
        <v>1166</v>
      </c>
      <c r="C244" s="7">
        <v>42598</v>
      </c>
      <c r="D244" s="6" t="s">
        <v>165</v>
      </c>
      <c r="E244" s="7">
        <v>42552</v>
      </c>
      <c r="F244" s="7">
        <v>42598</v>
      </c>
      <c r="G244" s="7">
        <v>42625</v>
      </c>
      <c r="H244" s="6">
        <v>102</v>
      </c>
      <c r="I244" s="6">
        <v>0</v>
      </c>
      <c r="J244" s="6">
        <v>102</v>
      </c>
      <c r="K244" s="6">
        <v>-27</v>
      </c>
      <c r="L244" s="8">
        <f t="shared" si="3"/>
        <v>-2754</v>
      </c>
      <c r="M244" s="9"/>
    </row>
    <row r="245" spans="1:13" ht="22.5">
      <c r="A245" s="5" t="s">
        <v>166</v>
      </c>
      <c r="B245" s="6">
        <v>1159</v>
      </c>
      <c r="C245" s="7">
        <v>42593</v>
      </c>
      <c r="D245" s="6" t="s">
        <v>167</v>
      </c>
      <c r="E245" s="7">
        <v>42592</v>
      </c>
      <c r="F245" s="7">
        <v>42594</v>
      </c>
      <c r="G245" s="7">
        <v>42622</v>
      </c>
      <c r="H245" s="6">
        <v>280.6</v>
      </c>
      <c r="I245" s="6">
        <v>50.6</v>
      </c>
      <c r="J245" s="6">
        <v>230</v>
      </c>
      <c r="K245" s="6">
        <v>-28</v>
      </c>
      <c r="L245" s="8">
        <f t="shared" si="3"/>
        <v>-6440</v>
      </c>
      <c r="M245" s="9"/>
    </row>
    <row r="246" spans="1:13" ht="22.5">
      <c r="A246" s="5" t="s">
        <v>166</v>
      </c>
      <c r="B246" s="6">
        <v>1158</v>
      </c>
      <c r="C246" s="7">
        <v>42593</v>
      </c>
      <c r="D246" s="6" t="s">
        <v>168</v>
      </c>
      <c r="E246" s="7">
        <v>42592</v>
      </c>
      <c r="F246" s="7">
        <v>42594</v>
      </c>
      <c r="G246" s="7">
        <v>42622</v>
      </c>
      <c r="H246" s="6">
        <v>823.5</v>
      </c>
      <c r="I246" s="6">
        <v>148.5</v>
      </c>
      <c r="J246" s="6">
        <v>675</v>
      </c>
      <c r="K246" s="6">
        <v>-28</v>
      </c>
      <c r="L246" s="8">
        <f t="shared" si="3"/>
        <v>-18900</v>
      </c>
      <c r="M246" s="9"/>
    </row>
    <row r="247" spans="1:13" ht="11.25">
      <c r="A247" s="5" t="s">
        <v>169</v>
      </c>
      <c r="B247" s="6">
        <v>1157</v>
      </c>
      <c r="C247" s="7">
        <v>42593</v>
      </c>
      <c r="D247" s="6" t="s">
        <v>170</v>
      </c>
      <c r="E247" s="7">
        <v>42579</v>
      </c>
      <c r="F247" s="7">
        <v>42594</v>
      </c>
      <c r="G247" s="7">
        <v>42622</v>
      </c>
      <c r="H247" s="11">
        <v>77440</v>
      </c>
      <c r="I247" s="11">
        <v>7040</v>
      </c>
      <c r="J247" s="11">
        <v>70400</v>
      </c>
      <c r="K247" s="6">
        <v>-28</v>
      </c>
      <c r="L247" s="8">
        <f t="shared" si="3"/>
        <v>-1971200</v>
      </c>
      <c r="M247" s="9"/>
    </row>
    <row r="248" spans="1:13" ht="11.25">
      <c r="A248" s="5" t="s">
        <v>139</v>
      </c>
      <c r="B248" s="6">
        <v>988</v>
      </c>
      <c r="C248" s="7">
        <v>42563</v>
      </c>
      <c r="D248" s="6" t="str">
        <f>"10468"</f>
        <v>10468</v>
      </c>
      <c r="E248" s="7">
        <v>42551</v>
      </c>
      <c r="F248" s="7">
        <v>42563</v>
      </c>
      <c r="G248" s="7">
        <v>42593</v>
      </c>
      <c r="H248" s="6">
        <v>427</v>
      </c>
      <c r="I248" s="6">
        <v>77</v>
      </c>
      <c r="J248" s="6">
        <v>350</v>
      </c>
      <c r="K248" s="6">
        <v>-30</v>
      </c>
      <c r="L248" s="8">
        <f t="shared" si="3"/>
        <v>-10500</v>
      </c>
      <c r="M248" s="9"/>
    </row>
    <row r="249" spans="1:13" ht="11.25">
      <c r="A249" s="5" t="s">
        <v>160</v>
      </c>
      <c r="B249" s="6">
        <v>1025</v>
      </c>
      <c r="C249" s="7">
        <v>42576</v>
      </c>
      <c r="D249" s="6" t="s">
        <v>171</v>
      </c>
      <c r="E249" s="7">
        <v>42559</v>
      </c>
      <c r="F249" s="7">
        <v>42577</v>
      </c>
      <c r="G249" s="7">
        <v>42607</v>
      </c>
      <c r="H249" s="11">
        <v>7000</v>
      </c>
      <c r="I249" s="6">
        <v>0</v>
      </c>
      <c r="J249" s="11">
        <v>7000</v>
      </c>
      <c r="K249" s="6">
        <v>-30</v>
      </c>
      <c r="L249" s="8">
        <f t="shared" si="3"/>
        <v>-210000</v>
      </c>
      <c r="M249" s="9"/>
    </row>
    <row r="250" spans="1:13" ht="11.25">
      <c r="A250" s="5" t="s">
        <v>107</v>
      </c>
      <c r="B250" s="6">
        <v>1007</v>
      </c>
      <c r="C250" s="7">
        <v>42576</v>
      </c>
      <c r="D250" s="6" t="str">
        <f>"0002125561"</f>
        <v>0002125561</v>
      </c>
      <c r="E250" s="7">
        <v>42551</v>
      </c>
      <c r="F250" s="7">
        <v>42577</v>
      </c>
      <c r="G250" s="7">
        <v>42612</v>
      </c>
      <c r="H250" s="6">
        <v>863.76</v>
      </c>
      <c r="I250" s="6">
        <v>155.76</v>
      </c>
      <c r="J250" s="6">
        <v>708</v>
      </c>
      <c r="K250" s="6">
        <v>-35</v>
      </c>
      <c r="L250" s="8">
        <f t="shared" si="3"/>
        <v>-24780</v>
      </c>
      <c r="M250" s="9"/>
    </row>
    <row r="251" spans="1:13" ht="22.5">
      <c r="A251" s="5" t="s">
        <v>85</v>
      </c>
      <c r="B251" s="6">
        <v>1018</v>
      </c>
      <c r="C251" s="7">
        <v>42576</v>
      </c>
      <c r="D251" s="6" t="s">
        <v>172</v>
      </c>
      <c r="E251" s="7">
        <v>42551</v>
      </c>
      <c r="F251" s="7">
        <v>42577</v>
      </c>
      <c r="G251" s="7">
        <v>42613</v>
      </c>
      <c r="H251" s="6">
        <v>326</v>
      </c>
      <c r="I251" s="6">
        <v>0</v>
      </c>
      <c r="J251" s="6">
        <v>326</v>
      </c>
      <c r="K251" s="6">
        <v>-36</v>
      </c>
      <c r="L251" s="8">
        <f t="shared" si="3"/>
        <v>-11736</v>
      </c>
      <c r="M251" s="9"/>
    </row>
    <row r="252" spans="1:13" ht="33.75">
      <c r="A252" s="5" t="s">
        <v>173</v>
      </c>
      <c r="B252" s="6">
        <v>1377</v>
      </c>
      <c r="C252" s="7">
        <v>42622</v>
      </c>
      <c r="D252" s="6" t="s">
        <v>174</v>
      </c>
      <c r="E252" s="7">
        <v>42603</v>
      </c>
      <c r="F252" s="7">
        <v>42627</v>
      </c>
      <c r="G252" s="7">
        <v>42664</v>
      </c>
      <c r="H252" s="11">
        <v>1010.88</v>
      </c>
      <c r="I252" s="6">
        <v>38.88</v>
      </c>
      <c r="J252" s="6">
        <v>972</v>
      </c>
      <c r="K252" s="6">
        <v>-37</v>
      </c>
      <c r="L252" s="8">
        <f t="shared" si="3"/>
        <v>-35964</v>
      </c>
      <c r="M252" s="9"/>
    </row>
    <row r="253" spans="1:13" ht="11.25">
      <c r="A253" s="5" t="s">
        <v>107</v>
      </c>
      <c r="B253" s="6">
        <v>1427</v>
      </c>
      <c r="C253" s="7">
        <v>42633</v>
      </c>
      <c r="D253" s="6" t="str">
        <f>"0002130460"</f>
        <v>0002130460</v>
      </c>
      <c r="E253" s="7">
        <v>42613</v>
      </c>
      <c r="F253" s="7">
        <v>42633</v>
      </c>
      <c r="G253" s="7">
        <v>42674</v>
      </c>
      <c r="H253" s="6">
        <v>453.84</v>
      </c>
      <c r="I253" s="6">
        <v>81.84</v>
      </c>
      <c r="J253" s="6">
        <v>372</v>
      </c>
      <c r="K253" s="6">
        <v>-41</v>
      </c>
      <c r="L253" s="8">
        <f t="shared" si="3"/>
        <v>-15252</v>
      </c>
      <c r="M253" s="9"/>
    </row>
    <row r="254" spans="1:13" ht="11.25">
      <c r="A254" s="5" t="s">
        <v>137</v>
      </c>
      <c r="B254" s="6">
        <v>1009</v>
      </c>
      <c r="C254" s="7">
        <v>42576</v>
      </c>
      <c r="D254" s="6" t="str">
        <f>"0000014572"</f>
        <v>0000014572</v>
      </c>
      <c r="E254" s="7">
        <v>42558</v>
      </c>
      <c r="F254" s="7">
        <v>42577</v>
      </c>
      <c r="G254" s="7">
        <v>42618</v>
      </c>
      <c r="H254" s="6">
        <v>63.98</v>
      </c>
      <c r="I254" s="6">
        <v>11.54</v>
      </c>
      <c r="J254" s="6">
        <v>52.44</v>
      </c>
      <c r="K254" s="6">
        <v>-41</v>
      </c>
      <c r="L254" s="8">
        <f t="shared" si="3"/>
        <v>-2150.04</v>
      </c>
      <c r="M254" s="9"/>
    </row>
    <row r="255" spans="1:13" ht="11.25">
      <c r="A255" s="5" t="s">
        <v>137</v>
      </c>
      <c r="B255" s="6">
        <v>1008</v>
      </c>
      <c r="C255" s="7">
        <v>42576</v>
      </c>
      <c r="D255" s="6" t="str">
        <f>"0000014573"</f>
        <v>0000014573</v>
      </c>
      <c r="E255" s="7">
        <v>42558</v>
      </c>
      <c r="F255" s="7">
        <v>42577</v>
      </c>
      <c r="G255" s="7">
        <v>42618</v>
      </c>
      <c r="H255" s="6">
        <v>69.81</v>
      </c>
      <c r="I255" s="6">
        <v>12.59</v>
      </c>
      <c r="J255" s="6">
        <v>57.22</v>
      </c>
      <c r="K255" s="6">
        <v>-41</v>
      </c>
      <c r="L255" s="8">
        <f t="shared" si="3"/>
        <v>-2346.02</v>
      </c>
      <c r="M255" s="9"/>
    </row>
    <row r="256" spans="1:13" ht="22.5">
      <c r="A256" s="5" t="s">
        <v>157</v>
      </c>
      <c r="B256" s="6">
        <v>1053</v>
      </c>
      <c r="C256" s="7">
        <v>42578</v>
      </c>
      <c r="D256" s="6" t="s">
        <v>175</v>
      </c>
      <c r="E256" s="7">
        <v>42551</v>
      </c>
      <c r="F256" s="7">
        <v>42579</v>
      </c>
      <c r="G256" s="7">
        <v>42623</v>
      </c>
      <c r="H256" s="6">
        <v>931.44</v>
      </c>
      <c r="I256" s="6">
        <v>35.82</v>
      </c>
      <c r="J256" s="6">
        <v>895.62</v>
      </c>
      <c r="K256" s="6">
        <v>-44</v>
      </c>
      <c r="L256" s="8">
        <f t="shared" si="3"/>
        <v>-39407.28</v>
      </c>
      <c r="M256" s="9"/>
    </row>
    <row r="257" spans="1:13" ht="22.5">
      <c r="A257" s="5" t="s">
        <v>157</v>
      </c>
      <c r="B257" s="6">
        <v>1386</v>
      </c>
      <c r="C257" s="7">
        <v>42626</v>
      </c>
      <c r="D257" s="6" t="s">
        <v>176</v>
      </c>
      <c r="E257" s="7">
        <v>42581</v>
      </c>
      <c r="F257" s="7">
        <v>42627</v>
      </c>
      <c r="G257" s="7">
        <v>42671</v>
      </c>
      <c r="H257" s="6">
        <v>843.09</v>
      </c>
      <c r="I257" s="6">
        <v>32.43</v>
      </c>
      <c r="J257" s="6">
        <v>810.66</v>
      </c>
      <c r="K257" s="6">
        <v>-44</v>
      </c>
      <c r="L257" s="8">
        <f t="shared" si="3"/>
        <v>-35669.04</v>
      </c>
      <c r="M257" s="9"/>
    </row>
    <row r="258" spans="1:13" ht="22.5">
      <c r="A258" s="5" t="s">
        <v>157</v>
      </c>
      <c r="B258" s="6">
        <v>1051</v>
      </c>
      <c r="C258" s="7">
        <v>42578</v>
      </c>
      <c r="D258" s="6" t="s">
        <v>177</v>
      </c>
      <c r="E258" s="7">
        <v>42551</v>
      </c>
      <c r="F258" s="7">
        <v>42579</v>
      </c>
      <c r="G258" s="7">
        <v>42623</v>
      </c>
      <c r="H258" s="11">
        <v>8302.01</v>
      </c>
      <c r="I258" s="6">
        <v>319.31</v>
      </c>
      <c r="J258" s="11">
        <v>7982.7</v>
      </c>
      <c r="K258" s="6">
        <v>-44</v>
      </c>
      <c r="L258" s="8">
        <f>+J258*K258</f>
        <v>-351238.8</v>
      </c>
      <c r="M258" s="9"/>
    </row>
    <row r="259" spans="1:13" ht="11.25">
      <c r="A259" s="5" t="s">
        <v>178</v>
      </c>
      <c r="B259" s="6">
        <v>1376</v>
      </c>
      <c r="C259" s="7">
        <v>42622</v>
      </c>
      <c r="D259" s="6" t="s">
        <v>179</v>
      </c>
      <c r="E259" s="7">
        <v>42613</v>
      </c>
      <c r="F259" s="7">
        <v>42627</v>
      </c>
      <c r="G259" s="7">
        <v>42674</v>
      </c>
      <c r="H259" s="6">
        <v>409.55</v>
      </c>
      <c r="I259" s="6">
        <v>73.85</v>
      </c>
      <c r="J259" s="6">
        <v>335.7</v>
      </c>
      <c r="K259" s="6">
        <v>-47</v>
      </c>
      <c r="L259" s="8">
        <f>+J259*K259</f>
        <v>-15777.9</v>
      </c>
      <c r="M259" s="9"/>
    </row>
    <row r="260" spans="1:13" ht="11.25">
      <c r="A260" s="5" t="s">
        <v>180</v>
      </c>
      <c r="B260" s="6">
        <v>1390</v>
      </c>
      <c r="C260" s="7">
        <v>42627</v>
      </c>
      <c r="D260" s="6" t="s">
        <v>181</v>
      </c>
      <c r="E260" s="7">
        <v>42613</v>
      </c>
      <c r="F260" s="7">
        <v>42627</v>
      </c>
      <c r="G260" s="7">
        <v>42674</v>
      </c>
      <c r="H260" s="6">
        <v>95.16</v>
      </c>
      <c r="I260" s="6">
        <v>17.16</v>
      </c>
      <c r="J260" s="6">
        <v>78</v>
      </c>
      <c r="K260" s="6">
        <v>-47</v>
      </c>
      <c r="L260" s="8">
        <f>+J260*K260</f>
        <v>-3666</v>
      </c>
      <c r="M260" s="9"/>
    </row>
    <row r="261" spans="1:13" ht="11.25">
      <c r="A261" s="5" t="s">
        <v>182</v>
      </c>
      <c r="B261" s="6">
        <v>1149</v>
      </c>
      <c r="C261" s="7">
        <v>42593</v>
      </c>
      <c r="D261" s="6" t="s">
        <v>183</v>
      </c>
      <c r="E261" s="7">
        <v>42582</v>
      </c>
      <c r="F261" s="7">
        <v>42594</v>
      </c>
      <c r="G261" s="7">
        <v>42643</v>
      </c>
      <c r="H261" s="11">
        <v>3920.59</v>
      </c>
      <c r="I261" s="6">
        <v>706.99</v>
      </c>
      <c r="J261" s="11">
        <v>3213.6</v>
      </c>
      <c r="K261" s="6">
        <v>-49</v>
      </c>
      <c r="L261" s="8">
        <f>+J261*K261</f>
        <v>-157466.4</v>
      </c>
      <c r="M261" s="9"/>
    </row>
    <row r="262" spans="1:13" ht="11.25">
      <c r="A262" s="5" t="s">
        <v>182</v>
      </c>
      <c r="B262" s="6">
        <v>1143</v>
      </c>
      <c r="C262" s="7">
        <v>42593</v>
      </c>
      <c r="D262" s="6" t="s">
        <v>184</v>
      </c>
      <c r="E262" s="7">
        <v>42582</v>
      </c>
      <c r="F262" s="7">
        <v>42594</v>
      </c>
      <c r="G262" s="7">
        <v>42643</v>
      </c>
      <c r="H262" s="6">
        <v>40.89</v>
      </c>
      <c r="I262" s="6">
        <v>7.37</v>
      </c>
      <c r="J262" s="6">
        <v>33.52</v>
      </c>
      <c r="K262" s="6">
        <v>-49</v>
      </c>
      <c r="L262" s="8">
        <f>+J262*K262</f>
        <v>-1642.4800000000002</v>
      </c>
      <c r="M262" s="9"/>
    </row>
    <row r="263" spans="1:13" ht="11.25">
      <c r="A263" s="5" t="s">
        <v>107</v>
      </c>
      <c r="B263" s="6">
        <v>1101</v>
      </c>
      <c r="C263" s="7">
        <v>42592</v>
      </c>
      <c r="D263" s="6" t="str">
        <f>"0002129029"</f>
        <v>0002129029</v>
      </c>
      <c r="E263" s="7">
        <v>42582</v>
      </c>
      <c r="F263" s="7">
        <v>42594</v>
      </c>
      <c r="G263" s="7">
        <v>42643</v>
      </c>
      <c r="H263" s="6">
        <v>973.56</v>
      </c>
      <c r="I263" s="6">
        <v>175.56</v>
      </c>
      <c r="J263" s="6">
        <v>798</v>
      </c>
      <c r="K263" s="6">
        <v>-49</v>
      </c>
      <c r="L263" s="8">
        <f>+J263*K263</f>
        <v>-39102</v>
      </c>
      <c r="M263" s="9"/>
    </row>
    <row r="264" spans="1:13" ht="11.25">
      <c r="A264" s="5" t="s">
        <v>185</v>
      </c>
      <c r="B264" s="6">
        <v>1140</v>
      </c>
      <c r="C264" s="7">
        <v>42593</v>
      </c>
      <c r="D264" s="6" t="s">
        <v>186</v>
      </c>
      <c r="E264" s="7">
        <v>42564</v>
      </c>
      <c r="F264" s="7">
        <v>42594</v>
      </c>
      <c r="G264" s="7">
        <v>42643</v>
      </c>
      <c r="H264" s="6">
        <v>556.32</v>
      </c>
      <c r="I264" s="6">
        <v>100.32</v>
      </c>
      <c r="J264" s="6">
        <v>456</v>
      </c>
      <c r="K264" s="6">
        <v>-49</v>
      </c>
      <c r="L264" s="8">
        <f>+J264*K264</f>
        <v>-22344</v>
      </c>
      <c r="M264" s="9"/>
    </row>
    <row r="265" spans="1:13" ht="22.5">
      <c r="A265" s="5" t="s">
        <v>187</v>
      </c>
      <c r="B265" s="6">
        <v>1099</v>
      </c>
      <c r="C265" s="7">
        <v>42592</v>
      </c>
      <c r="D265" s="6" t="str">
        <f>"1010366365"</f>
        <v>1010366365</v>
      </c>
      <c r="E265" s="7">
        <v>42579</v>
      </c>
      <c r="F265" s="7">
        <v>42594</v>
      </c>
      <c r="G265" s="7">
        <v>42643</v>
      </c>
      <c r="H265" s="6">
        <v>532.09</v>
      </c>
      <c r="I265" s="6">
        <v>95.95</v>
      </c>
      <c r="J265" s="6">
        <v>436.14</v>
      </c>
      <c r="K265" s="6">
        <v>-49</v>
      </c>
      <c r="L265" s="8">
        <f>+J265*K265</f>
        <v>-21370.86</v>
      </c>
      <c r="M265" s="9"/>
    </row>
    <row r="266" spans="1:13" ht="11.25">
      <c r="A266" s="5" t="s">
        <v>154</v>
      </c>
      <c r="B266" s="6">
        <v>881</v>
      </c>
      <c r="C266" s="7">
        <v>42558</v>
      </c>
      <c r="D266" s="6" t="str">
        <f>"20160014"</f>
        <v>20160014</v>
      </c>
      <c r="E266" s="7">
        <v>42551</v>
      </c>
      <c r="F266" s="7">
        <v>42563</v>
      </c>
      <c r="G266" s="7">
        <v>42613</v>
      </c>
      <c r="H266" s="11">
        <v>95507.5</v>
      </c>
      <c r="I266" s="11">
        <v>8682.5</v>
      </c>
      <c r="J266" s="11">
        <v>86825</v>
      </c>
      <c r="K266" s="6">
        <v>-50</v>
      </c>
      <c r="L266" s="8">
        <f>+J266*K266</f>
        <v>-4341250</v>
      </c>
      <c r="M266" s="9"/>
    </row>
    <row r="267" spans="1:13" ht="22.5">
      <c r="A267" s="5" t="s">
        <v>96</v>
      </c>
      <c r="B267" s="6">
        <v>894</v>
      </c>
      <c r="C267" s="7">
        <v>42559</v>
      </c>
      <c r="D267" s="6" t="s">
        <v>188</v>
      </c>
      <c r="E267" s="7">
        <v>42551</v>
      </c>
      <c r="F267" s="7">
        <v>42563</v>
      </c>
      <c r="G267" s="7">
        <v>42613</v>
      </c>
      <c r="H267" s="11">
        <v>4392.2</v>
      </c>
      <c r="I267" s="6">
        <v>399.29</v>
      </c>
      <c r="J267" s="11">
        <v>3992.91</v>
      </c>
      <c r="K267" s="6">
        <v>-50</v>
      </c>
      <c r="L267" s="8">
        <f>+J267*K267</f>
        <v>-199645.5</v>
      </c>
      <c r="M267" s="9"/>
    </row>
    <row r="268" spans="1:13" ht="22.5">
      <c r="A268" s="5" t="s">
        <v>96</v>
      </c>
      <c r="B268" s="6">
        <v>1387</v>
      </c>
      <c r="C268" s="7">
        <v>42626</v>
      </c>
      <c r="D268" s="6" t="s">
        <v>189</v>
      </c>
      <c r="E268" s="7">
        <v>42613</v>
      </c>
      <c r="F268" s="7">
        <v>42627</v>
      </c>
      <c r="G268" s="7">
        <v>42678</v>
      </c>
      <c r="H268" s="11">
        <v>4392.2</v>
      </c>
      <c r="I268" s="6">
        <v>399.29</v>
      </c>
      <c r="J268" s="11">
        <v>3992.91</v>
      </c>
      <c r="K268" s="6">
        <v>-51</v>
      </c>
      <c r="L268" s="8">
        <f>+J268*K268</f>
        <v>-203638.41</v>
      </c>
      <c r="M268" s="9"/>
    </row>
    <row r="269" spans="1:13" ht="11.25">
      <c r="A269" s="5" t="s">
        <v>137</v>
      </c>
      <c r="B269" s="6">
        <v>1116</v>
      </c>
      <c r="C269" s="7">
        <v>42592</v>
      </c>
      <c r="D269" s="6" t="str">
        <f>"0000016762"</f>
        <v>0000016762</v>
      </c>
      <c r="E269" s="7">
        <v>42585</v>
      </c>
      <c r="F269" s="7">
        <v>42594</v>
      </c>
      <c r="G269" s="7">
        <v>42645</v>
      </c>
      <c r="H269" s="6">
        <v>69.81</v>
      </c>
      <c r="I269" s="6">
        <v>12.59</v>
      </c>
      <c r="J269" s="6">
        <v>57.22</v>
      </c>
      <c r="K269" s="6">
        <v>-51</v>
      </c>
      <c r="L269" s="8">
        <f>+J269*K269</f>
        <v>-2918.22</v>
      </c>
      <c r="M269" s="9"/>
    </row>
    <row r="270" spans="1:13" ht="11.25">
      <c r="A270" s="5" t="s">
        <v>137</v>
      </c>
      <c r="B270" s="6">
        <v>1115</v>
      </c>
      <c r="C270" s="7">
        <v>42592</v>
      </c>
      <c r="D270" s="6" t="str">
        <f>"0000016761"</f>
        <v>0000016761</v>
      </c>
      <c r="E270" s="7">
        <v>42585</v>
      </c>
      <c r="F270" s="7">
        <v>42594</v>
      </c>
      <c r="G270" s="7">
        <v>42645</v>
      </c>
      <c r="H270" s="6">
        <v>63.98</v>
      </c>
      <c r="I270" s="6">
        <v>11.54</v>
      </c>
      <c r="J270" s="6">
        <v>52.44</v>
      </c>
      <c r="K270" s="6">
        <v>-51</v>
      </c>
      <c r="L270" s="8">
        <f>+J270*K270</f>
        <v>-2674.44</v>
      </c>
      <c r="M270" s="9"/>
    </row>
    <row r="271" spans="1:13" ht="33.75">
      <c r="A271" s="5" t="s">
        <v>147</v>
      </c>
      <c r="B271" s="6">
        <v>893</v>
      </c>
      <c r="C271" s="7">
        <v>42559</v>
      </c>
      <c r="D271" s="6" t="s">
        <v>190</v>
      </c>
      <c r="E271" s="7">
        <v>42555</v>
      </c>
      <c r="F271" s="7">
        <v>42563</v>
      </c>
      <c r="G271" s="7">
        <v>42615</v>
      </c>
      <c r="H271" s="11">
        <v>6166.06</v>
      </c>
      <c r="I271" s="6">
        <v>237.16</v>
      </c>
      <c r="J271" s="11">
        <v>5928.9</v>
      </c>
      <c r="K271" s="6">
        <v>-52</v>
      </c>
      <c r="L271" s="8">
        <f>+J271*K271</f>
        <v>-308302.8</v>
      </c>
      <c r="M271" s="9"/>
    </row>
    <row r="272" spans="1:13" ht="22.5">
      <c r="A272" s="5" t="s">
        <v>191</v>
      </c>
      <c r="B272" s="6">
        <v>1049</v>
      </c>
      <c r="C272" s="7">
        <v>42578</v>
      </c>
      <c r="D272" s="6" t="str">
        <f>"9"</f>
        <v>9</v>
      </c>
      <c r="E272" s="7">
        <v>42570</v>
      </c>
      <c r="F272" s="7">
        <v>42579</v>
      </c>
      <c r="G272" s="7">
        <v>42633</v>
      </c>
      <c r="H272" s="11">
        <v>2300</v>
      </c>
      <c r="I272" s="6">
        <v>0</v>
      </c>
      <c r="J272" s="11">
        <v>2300</v>
      </c>
      <c r="K272" s="6">
        <v>-54</v>
      </c>
      <c r="L272" s="8">
        <f>+J272*K272</f>
        <v>-124200</v>
      </c>
      <c r="M272" s="9"/>
    </row>
    <row r="273" spans="1:13" ht="11.25">
      <c r="A273" s="5" t="s">
        <v>137</v>
      </c>
      <c r="B273" s="6">
        <v>1389</v>
      </c>
      <c r="C273" s="7">
        <v>42627</v>
      </c>
      <c r="D273" s="6" t="str">
        <f>"0000018500"</f>
        <v>0000018500</v>
      </c>
      <c r="E273" s="7">
        <v>42621</v>
      </c>
      <c r="F273" s="7">
        <v>42627</v>
      </c>
      <c r="G273" s="7">
        <v>42681</v>
      </c>
      <c r="H273" s="6">
        <v>63.98</v>
      </c>
      <c r="I273" s="6">
        <v>11.54</v>
      </c>
      <c r="J273" s="6">
        <v>52.44</v>
      </c>
      <c r="K273" s="6">
        <v>-54</v>
      </c>
      <c r="L273" s="8">
        <f>+J273*K273</f>
        <v>-2831.7599999999998</v>
      </c>
      <c r="M273" s="9"/>
    </row>
    <row r="274" spans="1:13" ht="11.25">
      <c r="A274" s="5" t="s">
        <v>137</v>
      </c>
      <c r="B274" s="6">
        <v>1388</v>
      </c>
      <c r="C274" s="7">
        <v>42627</v>
      </c>
      <c r="D274" s="6" t="str">
        <f>"0000018501"</f>
        <v>0000018501</v>
      </c>
      <c r="E274" s="7">
        <v>42621</v>
      </c>
      <c r="F274" s="7">
        <v>42627</v>
      </c>
      <c r="G274" s="7">
        <v>42681</v>
      </c>
      <c r="H274" s="6">
        <v>69.81</v>
      </c>
      <c r="I274" s="6">
        <v>12.59</v>
      </c>
      <c r="J274" s="6">
        <v>57.22</v>
      </c>
      <c r="K274" s="6">
        <v>-54</v>
      </c>
      <c r="L274" s="8">
        <f>+J274*K274</f>
        <v>-3089.88</v>
      </c>
      <c r="M274" s="9"/>
    </row>
    <row r="275" spans="1:13" ht="11.25">
      <c r="A275" s="5" t="s">
        <v>16</v>
      </c>
      <c r="B275" s="6">
        <v>1118</v>
      </c>
      <c r="C275" s="7">
        <v>42593</v>
      </c>
      <c r="D275" s="10" t="s">
        <v>50</v>
      </c>
      <c r="E275" s="7">
        <v>42466</v>
      </c>
      <c r="F275" s="7">
        <v>42507</v>
      </c>
      <c r="G275" s="7">
        <v>42565</v>
      </c>
      <c r="H275" s="6">
        <v>49.8</v>
      </c>
      <c r="I275" s="6">
        <v>0</v>
      </c>
      <c r="J275" s="6">
        <v>49.8</v>
      </c>
      <c r="K275" s="6">
        <v>-58</v>
      </c>
      <c r="L275" s="8">
        <f>+J275*K275</f>
        <v>-2888.3999999999996</v>
      </c>
      <c r="M275" s="9"/>
    </row>
    <row r="276" spans="1:13" ht="33.75">
      <c r="A276" s="5" t="s">
        <v>173</v>
      </c>
      <c r="B276" s="6">
        <v>1055</v>
      </c>
      <c r="C276" s="7">
        <v>42578</v>
      </c>
      <c r="D276" s="6" t="s">
        <v>192</v>
      </c>
      <c r="E276" s="7">
        <v>42577</v>
      </c>
      <c r="F276" s="7">
        <v>42579</v>
      </c>
      <c r="G276" s="7">
        <v>42639</v>
      </c>
      <c r="H276" s="6">
        <v>879.84</v>
      </c>
      <c r="I276" s="6">
        <v>33.84</v>
      </c>
      <c r="J276" s="6">
        <v>846</v>
      </c>
      <c r="K276" s="6">
        <v>-60</v>
      </c>
      <c r="L276" s="8">
        <f>+J276*K276</f>
        <v>-50760</v>
      </c>
      <c r="M276" s="9"/>
    </row>
    <row r="277" spans="1:13" ht="12" thickBot="1">
      <c r="A277" s="12" t="s">
        <v>194</v>
      </c>
      <c r="B277" s="13">
        <v>0</v>
      </c>
      <c r="C277" s="13"/>
      <c r="D277" s="13" t="s">
        <v>193</v>
      </c>
      <c r="E277" s="13"/>
      <c r="F277" s="13"/>
      <c r="G277" s="13"/>
      <c r="H277" s="14">
        <v>500336.64</v>
      </c>
      <c r="I277" s="14">
        <v>51504.91</v>
      </c>
      <c r="J277" s="14">
        <f>SUM(J2:J276)</f>
        <v>448831.7299999999</v>
      </c>
      <c r="K277" s="15">
        <f>+L277/J277</f>
        <v>-24.105861766947726</v>
      </c>
      <c r="L277" s="16">
        <f>SUM(L2:L276)</f>
        <v>-10819475.640000002</v>
      </c>
      <c r="M277" s="9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Sanguinetto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Sanguinetto</dc:creator>
  <cp:keywords/>
  <dc:description/>
  <cp:lastModifiedBy>Comune di Sanguinetto</cp:lastModifiedBy>
  <cp:lastPrinted>2016-10-05T07:37:57Z</cp:lastPrinted>
  <dcterms:modified xsi:type="dcterms:W3CDTF">2016-10-05T07:37:59Z</dcterms:modified>
  <cp:category/>
  <cp:version/>
  <cp:contentType/>
  <cp:contentStatus/>
</cp:coreProperties>
</file>