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90" activeTab="1"/>
  </bookViews>
  <sheets>
    <sheet name="Foglio1" sheetId="1" r:id="rId1"/>
    <sheet name="L_RIT" sheetId="2" r:id="rId2"/>
  </sheets>
  <definedNames/>
  <calcPr fullCalcOnLoad="1"/>
</workbook>
</file>

<file path=xl/sharedStrings.xml><?xml version="1.0" encoding="utf-8"?>
<sst xmlns="http://schemas.openxmlformats.org/spreadsheetml/2006/main" count="257" uniqueCount="100">
  <si>
    <t>Data rif</t>
  </si>
  <si>
    <t>CONSORZIO EUROBUS VERONA SOC. COOP.</t>
  </si>
  <si>
    <t>563/FE</t>
  </si>
  <si>
    <t>956/19</t>
  </si>
  <si>
    <t>SAV CONSULENZA &amp; MARKETING S.R.L.</t>
  </si>
  <si>
    <t>VIVAI PIANTE CAMPAGNOLO CHRISTIAN</t>
  </si>
  <si>
    <t>SEZIONE TIRO A SEGNO NAZIONALE CEREA ASSOC.SPORT.DILET.</t>
  </si>
  <si>
    <t>10/A/16</t>
  </si>
  <si>
    <t>TELECOM ITALIA S.P.A.</t>
  </si>
  <si>
    <t>HALLEY VENETO S.R.L.</t>
  </si>
  <si>
    <t>1/160946</t>
  </si>
  <si>
    <t>VELOCAR SRL</t>
  </si>
  <si>
    <t>297/FE</t>
  </si>
  <si>
    <t>EDITRICE IL CASTORO SRL</t>
  </si>
  <si>
    <t>505/E</t>
  </si>
  <si>
    <t>M.D.L. SNC DI ANDREOLI &amp;.MURAROLI</t>
  </si>
  <si>
    <t>FatPAM 25A/2016/PA</t>
  </si>
  <si>
    <t>CORSINI COMMERCIO CANCELLERIA SRL</t>
  </si>
  <si>
    <t>2016FA013663</t>
  </si>
  <si>
    <t>BOXXAPPS SRL</t>
  </si>
  <si>
    <t>1/160385</t>
  </si>
  <si>
    <t>877/19</t>
  </si>
  <si>
    <t>ARUBA S.P.A.</t>
  </si>
  <si>
    <t>2016PA0014607</t>
  </si>
  <si>
    <t>2016PA0014606</t>
  </si>
  <si>
    <t>CONSULENZA ENERGETICA</t>
  </si>
  <si>
    <t>12/PA</t>
  </si>
  <si>
    <t>CONSORZIO ENERGIA VENETO</t>
  </si>
  <si>
    <t>V1-175-2017</t>
  </si>
  <si>
    <t>V1-177-2017</t>
  </si>
  <si>
    <t>V1-176-2017</t>
  </si>
  <si>
    <t>I.C.E.A.M. SRL</t>
  </si>
  <si>
    <t>2016    37/E</t>
  </si>
  <si>
    <t>OLIVETTI S.P.A.</t>
  </si>
  <si>
    <t>FatPAM 5A/2017/PA</t>
  </si>
  <si>
    <t xml:space="preserve"> SICONTRAF S.R.L.</t>
  </si>
  <si>
    <t>32/PA</t>
  </si>
  <si>
    <t>MUNICIPIA S.P.A.</t>
  </si>
  <si>
    <t>ADDICALCO SOC.R.L.</t>
  </si>
  <si>
    <t>946/00002</t>
  </si>
  <si>
    <t>LIVE SRL</t>
  </si>
  <si>
    <t>478/2016</t>
  </si>
  <si>
    <t>955/19</t>
  </si>
  <si>
    <t>2016PA0016119</t>
  </si>
  <si>
    <t>LEGGERE SRL</t>
  </si>
  <si>
    <t>KYOCERA DOCUMENT SOLUTIONS ITALIA S.P.A.</t>
  </si>
  <si>
    <t>* RISULTATO 1o TRIMESTRE *</t>
  </si>
  <si>
    <t>Beneficiario</t>
  </si>
  <si>
    <t>Mandato</t>
  </si>
  <si>
    <t>Data mandato</t>
  </si>
  <si>
    <t>Num. fattura</t>
  </si>
  <si>
    <t>Nr.bolletta .</t>
  </si>
  <si>
    <t>Data pagamento</t>
  </si>
  <si>
    <t>Data scadenza</t>
  </si>
  <si>
    <t>Importo</t>
  </si>
  <si>
    <t>Iva split</t>
  </si>
  <si>
    <t>Netto</t>
  </si>
  <si>
    <t>GG diff.</t>
  </si>
  <si>
    <t>Prodotto</t>
  </si>
  <si>
    <t>STUDIO TECNICO MANTOVANI LUCA</t>
  </si>
  <si>
    <t>P</t>
  </si>
  <si>
    <t>ZAMPINI CARLO IMPIANTI TECNOLOGICI GENERALI</t>
  </si>
  <si>
    <t>42/PA</t>
  </si>
  <si>
    <t>S</t>
  </si>
  <si>
    <t>ZORDAN GIANLUCA</t>
  </si>
  <si>
    <t>2/PA</t>
  </si>
  <si>
    <t>1/PA</t>
  </si>
  <si>
    <t>ENERGAS ENGINEERING</t>
  </si>
  <si>
    <t>57/E</t>
  </si>
  <si>
    <t>C.A.M.V.O. S.p.A.</t>
  </si>
  <si>
    <t>MARASTONI TENDE SNC</t>
  </si>
  <si>
    <t>1 PA</t>
  </si>
  <si>
    <t>MAGGIOLI S.P.A.</t>
  </si>
  <si>
    <t>GLOBAL POWER SPA</t>
  </si>
  <si>
    <t>V0/5679</t>
  </si>
  <si>
    <t>V0/5677</t>
  </si>
  <si>
    <t>V0/5682</t>
  </si>
  <si>
    <t>V0/5678</t>
  </si>
  <si>
    <t>V0/5676</t>
  </si>
  <si>
    <t>V0/5675</t>
  </si>
  <si>
    <t>V0/5680</t>
  </si>
  <si>
    <t>V0/5681</t>
  </si>
  <si>
    <t>V0/5683</t>
  </si>
  <si>
    <t>STIL MARMO DI DAL MASO LUCA</t>
  </si>
  <si>
    <t>01/PA</t>
  </si>
  <si>
    <t>DOLOMITI ENERGIA SPA</t>
  </si>
  <si>
    <t>COOPERATIVA OMEGA</t>
  </si>
  <si>
    <t>0000032/PA</t>
  </si>
  <si>
    <t>0000033/PA</t>
  </si>
  <si>
    <t>SONEPAR ITALIA SPA</t>
  </si>
  <si>
    <t>SPERANZA SOC. COOP. SOC. ONLUS</t>
  </si>
  <si>
    <t>878/19</t>
  </si>
  <si>
    <t>AZIENDA U.L.S.S. N.20</t>
  </si>
  <si>
    <t>FE535</t>
  </si>
  <si>
    <t>SICLI SRL</t>
  </si>
  <si>
    <t>278/PA</t>
  </si>
  <si>
    <t>GRAFICHE E.GASPARI SRL</t>
  </si>
  <si>
    <t>ACCATRE S.R.L.</t>
  </si>
  <si>
    <t>1/170011</t>
  </si>
  <si>
    <t>Data fattura o data protocollo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</si>
</sst>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_-* #,##0\ _€_-;\-* #,##0\ _€_-;_-* &quot;-&quot;??\ _€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15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 vertical="center" wrapText="1"/>
    </xf>
    <xf numFmtId="43" fontId="0" fillId="0" borderId="0" xfId="15" applyFill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0" fillId="0" borderId="1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1" fontId="0" fillId="0" borderId="3" xfId="0" applyNumberFormat="1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4" fontId="0" fillId="0" borderId="6" xfId="0" applyNumberFormat="1" applyFill="1" applyBorder="1" applyAlignment="1">
      <alignment vertical="center" wrapText="1"/>
    </xf>
    <xf numFmtId="4" fontId="0" fillId="0" borderId="0" xfId="0" applyNumberFormat="1" applyFill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99"/>
  <sheetViews>
    <sheetView workbookViewId="0" topLeftCell="A37">
      <selection activeCell="K60" sqref="K60"/>
    </sheetView>
  </sheetViews>
  <sheetFormatPr defaultColWidth="9.140625" defaultRowHeight="12.75"/>
  <cols>
    <col min="3" max="3" width="12.57421875" style="0" bestFit="1" customWidth="1"/>
    <col min="14" max="14" width="11.7109375" style="0" bestFit="1" customWidth="1"/>
  </cols>
  <sheetData>
    <row r="2" spans="3:15" ht="12.75">
      <c r="C2" s="1"/>
      <c r="E2" s="1"/>
      <c r="G2" s="1"/>
      <c r="H2" s="1"/>
      <c r="J2" s="2"/>
      <c r="L2" s="2"/>
      <c r="N2" s="2"/>
      <c r="O2" s="2"/>
    </row>
    <row r="3" spans="3:15" ht="12.75">
      <c r="C3" s="1"/>
      <c r="E3" s="1"/>
      <c r="G3" s="1"/>
      <c r="H3" s="1"/>
      <c r="J3" s="2"/>
      <c r="L3" s="2"/>
      <c r="N3" s="2"/>
      <c r="O3" s="2"/>
    </row>
    <row r="4" spans="3:15" ht="12.75">
      <c r="C4" s="1"/>
      <c r="E4" s="1"/>
      <c r="G4" s="1"/>
      <c r="H4" s="1"/>
      <c r="J4" s="2"/>
      <c r="L4" s="2"/>
      <c r="N4" s="2"/>
      <c r="O4" s="2"/>
    </row>
    <row r="5" spans="3:15" ht="12.75">
      <c r="C5" s="1"/>
      <c r="E5" s="1"/>
      <c r="G5" s="1"/>
      <c r="H5" s="1"/>
      <c r="J5" s="2"/>
      <c r="L5" s="2"/>
      <c r="N5" s="2"/>
      <c r="O5" s="2"/>
    </row>
    <row r="6" spans="3:15" ht="12.75">
      <c r="C6" s="1"/>
      <c r="E6" s="1"/>
      <c r="G6" s="1"/>
      <c r="H6" s="1"/>
      <c r="J6" s="2"/>
      <c r="L6" s="2"/>
      <c r="N6" s="2"/>
      <c r="O6" s="2"/>
    </row>
    <row r="7" spans="3:15" ht="12.75">
      <c r="C7" s="1"/>
      <c r="E7" s="1"/>
      <c r="G7" s="1"/>
      <c r="H7" s="1"/>
      <c r="J7" s="2"/>
      <c r="L7" s="2"/>
      <c r="N7" s="2"/>
      <c r="O7" s="2"/>
    </row>
    <row r="8" spans="3:15" ht="12.75">
      <c r="C8" s="1"/>
      <c r="E8" s="1"/>
      <c r="G8" s="1"/>
      <c r="H8" s="1"/>
      <c r="N8" s="2"/>
      <c r="O8" s="2"/>
    </row>
    <row r="9" spans="3:15" ht="12.75">
      <c r="C9" s="1"/>
      <c r="E9" s="1"/>
      <c r="G9" s="1"/>
      <c r="H9" s="1"/>
      <c r="J9" s="2"/>
      <c r="K9" s="2"/>
      <c r="L9" s="2"/>
      <c r="N9" s="2"/>
      <c r="O9" s="2"/>
    </row>
    <row r="10" spans="3:15" ht="12.75">
      <c r="C10" s="1"/>
      <c r="E10" s="1"/>
      <c r="G10" s="1"/>
      <c r="H10" s="1"/>
      <c r="N10" s="2"/>
      <c r="O10" s="2"/>
    </row>
    <row r="11" spans="3:15" ht="12.75">
      <c r="C11" s="1"/>
      <c r="E11" s="1"/>
      <c r="G11" s="1"/>
      <c r="H11" s="1"/>
      <c r="N11" s="2"/>
      <c r="O11" s="2"/>
    </row>
    <row r="12" spans="3:15" ht="12.75">
      <c r="C12" s="1"/>
      <c r="E12" s="1"/>
      <c r="G12" s="1"/>
      <c r="H12" s="1"/>
      <c r="J12" s="2"/>
      <c r="N12" s="2"/>
      <c r="O12" s="2"/>
    </row>
    <row r="13" spans="3:15" ht="12.75">
      <c r="C13" s="1"/>
      <c r="E13" s="1"/>
      <c r="G13" s="1"/>
      <c r="H13" s="1"/>
      <c r="N13" s="2"/>
      <c r="O13" s="2"/>
    </row>
    <row r="14" spans="3:15" ht="12.75">
      <c r="C14" s="1"/>
      <c r="E14" s="1"/>
      <c r="G14" s="1"/>
      <c r="H14" s="1"/>
      <c r="N14" s="2"/>
      <c r="O14" s="2"/>
    </row>
    <row r="15" spans="3:15" ht="12.75">
      <c r="C15" s="1"/>
      <c r="E15" s="1"/>
      <c r="G15" s="1"/>
      <c r="H15" s="1"/>
      <c r="J15" s="2"/>
      <c r="N15" s="2"/>
      <c r="O15" s="2"/>
    </row>
    <row r="16" spans="3:15" ht="12.75">
      <c r="C16" s="1"/>
      <c r="E16" s="1"/>
      <c r="G16" s="1"/>
      <c r="H16" s="1"/>
      <c r="N16" s="2"/>
      <c r="O16" s="2"/>
    </row>
    <row r="17" spans="3:15" ht="12.75">
      <c r="C17" s="1"/>
      <c r="E17" s="1"/>
      <c r="G17" s="1"/>
      <c r="H17" s="1"/>
      <c r="N17" s="2"/>
      <c r="O17" s="2"/>
    </row>
    <row r="18" spans="3:15" ht="12.75">
      <c r="C18" s="1"/>
      <c r="E18" s="1"/>
      <c r="G18" s="1"/>
      <c r="H18" s="1"/>
      <c r="N18" s="2"/>
      <c r="O18" s="2"/>
    </row>
    <row r="19" spans="3:15" ht="12.75">
      <c r="C19" s="1"/>
      <c r="E19" s="1"/>
      <c r="G19" s="1"/>
      <c r="H19" s="1"/>
      <c r="N19" s="2"/>
      <c r="O19" s="2"/>
    </row>
    <row r="20" spans="3:15" ht="12.75">
      <c r="C20" s="1"/>
      <c r="E20" s="1"/>
      <c r="G20" s="1"/>
      <c r="H20" s="1"/>
      <c r="J20" s="2"/>
      <c r="N20" s="2"/>
      <c r="O20" s="2"/>
    </row>
    <row r="21" spans="3:15" ht="12.75">
      <c r="C21" s="1"/>
      <c r="E21" s="1"/>
      <c r="G21" s="1"/>
      <c r="H21" s="1"/>
      <c r="J21" s="2"/>
      <c r="N21" s="2"/>
      <c r="O21" s="2"/>
    </row>
    <row r="22" spans="3:15" ht="12.75">
      <c r="C22" s="1"/>
      <c r="E22" s="1"/>
      <c r="G22" s="1"/>
      <c r="H22" s="1"/>
      <c r="N22" s="2"/>
      <c r="O22" s="2"/>
    </row>
    <row r="23" spans="3:15" ht="12.75">
      <c r="C23" s="1"/>
      <c r="E23" s="1"/>
      <c r="G23" s="1"/>
      <c r="H23" s="1"/>
      <c r="N23" s="2"/>
      <c r="O23" s="2"/>
    </row>
    <row r="24" spans="3:15" ht="12.75">
      <c r="C24" s="1"/>
      <c r="E24" s="1"/>
      <c r="G24" s="1"/>
      <c r="H24" s="1"/>
      <c r="N24" s="2"/>
      <c r="O24" s="2"/>
    </row>
    <row r="25" spans="3:15" ht="12.75">
      <c r="C25" s="1"/>
      <c r="E25" s="1"/>
      <c r="G25" s="1"/>
      <c r="H25" s="1"/>
      <c r="J25" s="2"/>
      <c r="L25" s="2"/>
      <c r="N25" s="2"/>
      <c r="O25" s="2"/>
    </row>
    <row r="26" spans="3:8" ht="12.75">
      <c r="C26" s="1"/>
      <c r="E26" s="1"/>
      <c r="G26" s="1"/>
      <c r="H26" s="1"/>
    </row>
    <row r="27" spans="3:15" ht="12.75">
      <c r="C27" s="1"/>
      <c r="E27" s="1"/>
      <c r="G27" s="1"/>
      <c r="H27" s="1"/>
      <c r="N27" s="2"/>
      <c r="O27" s="2"/>
    </row>
    <row r="28" spans="3:15" ht="12.75">
      <c r="C28" s="1"/>
      <c r="E28" s="1"/>
      <c r="G28" s="1"/>
      <c r="H28" s="1"/>
      <c r="N28" s="2"/>
      <c r="O28" s="2"/>
    </row>
    <row r="29" spans="3:15" ht="12.75">
      <c r="C29" s="1"/>
      <c r="E29" s="1"/>
      <c r="G29" s="1"/>
      <c r="H29" s="1"/>
      <c r="J29" s="2"/>
      <c r="K29" s="2"/>
      <c r="L29" s="2"/>
      <c r="N29" s="2"/>
      <c r="O29" s="2"/>
    </row>
    <row r="30" spans="3:15" ht="12.75">
      <c r="C30" s="1"/>
      <c r="E30" s="1"/>
      <c r="G30" s="1"/>
      <c r="H30" s="1"/>
      <c r="J30" s="2"/>
      <c r="L30" s="2"/>
      <c r="N30" s="2"/>
      <c r="O30" s="2"/>
    </row>
    <row r="31" spans="3:15" ht="12.75">
      <c r="C31" s="1"/>
      <c r="E31" s="1"/>
      <c r="G31" s="1"/>
      <c r="H31" s="1"/>
      <c r="N31" s="2"/>
      <c r="O31" s="2"/>
    </row>
    <row r="32" spans="3:15" ht="12.75">
      <c r="C32" s="1"/>
      <c r="E32" s="1"/>
      <c r="G32" s="1"/>
      <c r="H32" s="1"/>
      <c r="N32" s="2"/>
      <c r="O32" s="2"/>
    </row>
    <row r="33" spans="3:15" ht="12.75">
      <c r="C33" s="1"/>
      <c r="E33" s="1"/>
      <c r="G33" s="1"/>
      <c r="H33" s="1"/>
      <c r="N33" s="2"/>
      <c r="O33" s="2"/>
    </row>
    <row r="34" spans="3:8" ht="12.75">
      <c r="C34" s="1"/>
      <c r="E34" s="1"/>
      <c r="G34" s="1"/>
      <c r="H34" s="1"/>
    </row>
    <row r="35" spans="3:8" ht="12.75">
      <c r="C35" s="1"/>
      <c r="E35" s="1"/>
      <c r="G35" s="1"/>
      <c r="H35" s="1"/>
    </row>
    <row r="36" spans="3:15" ht="12.75">
      <c r="C36" s="1"/>
      <c r="E36" s="1"/>
      <c r="G36" s="1"/>
      <c r="H36" s="1"/>
      <c r="N36" s="2"/>
      <c r="O36" s="2"/>
    </row>
    <row r="37" spans="3:15" ht="12.75">
      <c r="C37" s="1"/>
      <c r="E37" s="1"/>
      <c r="G37" s="1"/>
      <c r="H37" s="1"/>
      <c r="N37" s="2"/>
      <c r="O37" s="2"/>
    </row>
    <row r="38" spans="3:15" ht="12.75">
      <c r="C38" s="1"/>
      <c r="E38" s="1"/>
      <c r="G38" s="1"/>
      <c r="H38" s="1"/>
      <c r="N38" s="2"/>
      <c r="O38" s="2"/>
    </row>
    <row r="39" spans="3:15" ht="12.75">
      <c r="C39" s="1"/>
      <c r="E39" s="1"/>
      <c r="G39" s="1"/>
      <c r="H39" s="1"/>
      <c r="N39" s="2"/>
      <c r="O39" s="2"/>
    </row>
    <row r="40" spans="3:15" ht="12.75">
      <c r="C40" s="1"/>
      <c r="E40" s="1"/>
      <c r="G40" s="1"/>
      <c r="H40" s="1"/>
      <c r="J40" s="2"/>
      <c r="N40" s="2"/>
      <c r="O40" s="2"/>
    </row>
    <row r="41" spans="3:15" ht="12.75">
      <c r="C41" s="1"/>
      <c r="E41" s="1"/>
      <c r="G41" s="1"/>
      <c r="H41" s="1"/>
      <c r="J41" s="2"/>
      <c r="L41" s="2"/>
      <c r="N41" s="2"/>
      <c r="O41" s="2"/>
    </row>
    <row r="42" spans="3:15" ht="12.75">
      <c r="C42" s="1"/>
      <c r="E42" s="1"/>
      <c r="G42" s="1"/>
      <c r="H42" s="1"/>
      <c r="J42" s="2"/>
      <c r="L42" s="2"/>
      <c r="N42" s="2"/>
      <c r="O42" s="2"/>
    </row>
    <row r="43" spans="3:15" ht="12.75">
      <c r="C43" s="1"/>
      <c r="E43" s="1"/>
      <c r="G43" s="1"/>
      <c r="H43" s="1"/>
      <c r="N43" s="2"/>
      <c r="O43" s="2"/>
    </row>
    <row r="44" spans="3:15" ht="12.75">
      <c r="C44" s="1"/>
      <c r="E44" s="1"/>
      <c r="G44" s="1"/>
      <c r="H44" s="1"/>
      <c r="J44" s="2"/>
      <c r="K44" s="2"/>
      <c r="L44" s="2"/>
      <c r="N44" s="2"/>
      <c r="O44" s="2"/>
    </row>
    <row r="45" spans="3:15" ht="12.75">
      <c r="C45" s="1"/>
      <c r="E45" s="1"/>
      <c r="G45" s="1"/>
      <c r="H45" s="1"/>
      <c r="N45" s="2"/>
      <c r="O45" s="2"/>
    </row>
    <row r="46" spans="3:15" ht="12.75">
      <c r="C46" s="1"/>
      <c r="E46" s="1"/>
      <c r="G46" s="1"/>
      <c r="H46" s="1"/>
      <c r="N46" s="2"/>
      <c r="O46" s="2"/>
    </row>
    <row r="47" spans="3:8" ht="12.75">
      <c r="C47" s="1"/>
      <c r="E47" s="1"/>
      <c r="G47" s="1"/>
      <c r="H47" s="1"/>
    </row>
    <row r="48" spans="3:15" ht="12.75">
      <c r="C48" s="1"/>
      <c r="E48" s="1"/>
      <c r="G48" s="1"/>
      <c r="H48" s="1"/>
      <c r="J48" s="2"/>
      <c r="L48" s="2"/>
      <c r="N48" s="2"/>
      <c r="O48" s="2"/>
    </row>
    <row r="49" spans="3:15" ht="12.75">
      <c r="C49" s="1"/>
      <c r="E49" s="1"/>
      <c r="G49" s="1"/>
      <c r="H49" s="1"/>
      <c r="N49" s="2"/>
      <c r="O49" s="2"/>
    </row>
    <row r="50" spans="3:15" ht="12.75">
      <c r="C50" s="1"/>
      <c r="E50" s="1"/>
      <c r="G50" s="1"/>
      <c r="H50" s="1"/>
      <c r="N50" s="2"/>
      <c r="O50" s="2"/>
    </row>
    <row r="51" spans="3:8" ht="12.75">
      <c r="C51" s="1"/>
      <c r="E51" s="1"/>
      <c r="G51" s="1"/>
      <c r="H51" s="1"/>
    </row>
    <row r="52" spans="3:8" ht="12.75">
      <c r="C52" s="1"/>
      <c r="E52" s="1"/>
      <c r="G52" s="1"/>
      <c r="H52" s="1"/>
    </row>
    <row r="53" spans="3:15" ht="12.75">
      <c r="C53" s="1"/>
      <c r="E53" s="1"/>
      <c r="G53" s="1"/>
      <c r="H53" s="1"/>
      <c r="J53" s="2"/>
      <c r="L53" s="2"/>
      <c r="N53" s="2"/>
      <c r="O53" s="2"/>
    </row>
    <row r="54" spans="3:15" ht="12.75">
      <c r="C54" s="1"/>
      <c r="E54" s="1"/>
      <c r="G54" s="1"/>
      <c r="H54" s="1"/>
      <c r="J54" s="2"/>
      <c r="L54" s="2"/>
      <c r="N54" s="2"/>
      <c r="O54" s="2"/>
    </row>
    <row r="55" spans="3:15" ht="12.75">
      <c r="C55" s="1"/>
      <c r="E55" s="1"/>
      <c r="G55" s="1"/>
      <c r="H55" s="1"/>
      <c r="N55" s="2"/>
      <c r="O55" s="2"/>
    </row>
    <row r="56" spans="3:15" ht="12.75">
      <c r="C56" s="1"/>
      <c r="E56" s="1"/>
      <c r="G56" s="1"/>
      <c r="H56" s="1"/>
      <c r="N56" s="2"/>
      <c r="O56" s="2"/>
    </row>
    <row r="57" spans="3:8" ht="12.75">
      <c r="C57" s="1"/>
      <c r="E57" s="1"/>
      <c r="G57" s="1"/>
      <c r="H57" s="1"/>
    </row>
    <row r="58" spans="3:15" ht="12.75">
      <c r="C58" s="1"/>
      <c r="E58" s="1"/>
      <c r="G58" s="1"/>
      <c r="H58" s="1"/>
      <c r="J58" s="2"/>
      <c r="L58" s="2"/>
      <c r="N58" s="2"/>
      <c r="O58" s="2"/>
    </row>
    <row r="59" spans="3:15" ht="12.75">
      <c r="C59" s="1"/>
      <c r="E59" s="1"/>
      <c r="G59" s="1"/>
      <c r="H59" s="1"/>
      <c r="N59" s="2"/>
      <c r="O59" s="2"/>
    </row>
    <row r="60" spans="3:15" ht="12.75">
      <c r="C60" s="1"/>
      <c r="E60" s="1"/>
      <c r="G60" s="1"/>
      <c r="H60" s="1"/>
      <c r="J60" s="2"/>
      <c r="L60" s="2"/>
      <c r="N60" s="2"/>
      <c r="O60" s="2"/>
    </row>
    <row r="61" spans="3:8" ht="12.75">
      <c r="C61" s="1"/>
      <c r="E61" s="1"/>
      <c r="G61" s="1"/>
      <c r="H61" s="1"/>
    </row>
    <row r="62" spans="3:17" ht="12.75">
      <c r="C62" s="1"/>
      <c r="E62" s="1"/>
      <c r="G62" s="1"/>
      <c r="H62" s="1"/>
      <c r="Q62" s="1"/>
    </row>
    <row r="63" spans="3:17" ht="12.75">
      <c r="C63" s="1"/>
      <c r="E63" s="1"/>
      <c r="G63" s="1"/>
      <c r="H63" s="1"/>
      <c r="J63" s="2"/>
      <c r="K63" s="2"/>
      <c r="L63" s="2"/>
      <c r="Q63" s="1"/>
    </row>
    <row r="64" spans="3:17" ht="12.75">
      <c r="C64" s="1"/>
      <c r="E64" s="1"/>
      <c r="G64" s="1"/>
      <c r="H64" s="1"/>
      <c r="J64" s="2"/>
      <c r="K64" s="2"/>
      <c r="L64" s="2"/>
      <c r="Q64" s="1"/>
    </row>
    <row r="65" spans="3:8" ht="12.75">
      <c r="C65" s="1"/>
      <c r="E65" s="1"/>
      <c r="G65" s="1"/>
      <c r="H65" s="1"/>
    </row>
    <row r="66" spans="3:15" ht="12.75">
      <c r="C66" s="1"/>
      <c r="E66" s="1"/>
      <c r="G66" s="1"/>
      <c r="H66" s="1"/>
      <c r="J66" s="2"/>
      <c r="L66" s="2"/>
      <c r="N66" s="2"/>
      <c r="O66" s="2"/>
    </row>
    <row r="67" spans="3:15" ht="12.75">
      <c r="C67" s="1"/>
      <c r="E67" s="1"/>
      <c r="G67" s="1"/>
      <c r="H67" s="1"/>
      <c r="J67" s="2"/>
      <c r="L67" s="2"/>
      <c r="N67" s="2"/>
      <c r="O67" s="2"/>
    </row>
    <row r="68" spans="3:8" ht="12.75">
      <c r="C68" s="1"/>
      <c r="E68" s="1"/>
      <c r="G68" s="1"/>
      <c r="H68" s="1"/>
    </row>
    <row r="69" spans="3:15" ht="12.75">
      <c r="C69" s="1"/>
      <c r="E69" s="1"/>
      <c r="G69" s="1"/>
      <c r="H69" s="1"/>
      <c r="J69" s="2"/>
      <c r="L69" s="2"/>
      <c r="N69" s="2"/>
      <c r="O69" s="2"/>
    </row>
    <row r="70" spans="3:8" ht="12.75">
      <c r="C70" s="1"/>
      <c r="E70" s="1"/>
      <c r="G70" s="1"/>
      <c r="H70" s="1"/>
    </row>
    <row r="71" spans="3:8" ht="12.75">
      <c r="C71" s="1"/>
      <c r="E71" s="1"/>
      <c r="G71" s="1"/>
      <c r="H71" s="1"/>
    </row>
    <row r="72" spans="3:15" ht="12.75">
      <c r="C72" s="1"/>
      <c r="E72" s="1"/>
      <c r="G72" s="1"/>
      <c r="H72" s="1"/>
      <c r="J72" s="2"/>
      <c r="L72" s="2"/>
      <c r="N72" s="2"/>
      <c r="O72" s="2"/>
    </row>
    <row r="73" spans="3:8" ht="12.75">
      <c r="C73" s="1"/>
      <c r="E73" s="1"/>
      <c r="G73" s="1"/>
      <c r="H73" s="1"/>
    </row>
    <row r="74" spans="3:15" ht="12.75">
      <c r="C74" s="1"/>
      <c r="E74" s="1"/>
      <c r="G74" s="1"/>
      <c r="H74" s="1"/>
      <c r="N74" s="2"/>
      <c r="O74" s="2"/>
    </row>
    <row r="75" spans="3:8" ht="12.75">
      <c r="C75" s="1"/>
      <c r="E75" s="1"/>
      <c r="G75" s="1"/>
      <c r="H75" s="1"/>
    </row>
    <row r="76" spans="3:15" ht="12.75">
      <c r="C76" s="1"/>
      <c r="E76" s="1"/>
      <c r="G76" s="1"/>
      <c r="H76" s="1"/>
      <c r="N76" s="2"/>
      <c r="O76" s="2"/>
    </row>
    <row r="77" spans="3:8" ht="12.75">
      <c r="C77" s="1"/>
      <c r="E77" s="1"/>
      <c r="G77" s="1"/>
      <c r="H77" s="1"/>
    </row>
    <row r="78" spans="3:15" ht="12.75">
      <c r="C78" s="1"/>
      <c r="E78" s="1"/>
      <c r="G78" s="1"/>
      <c r="H78" s="1"/>
      <c r="N78" s="2"/>
      <c r="O78" s="2"/>
    </row>
    <row r="79" spans="3:15" ht="12.75">
      <c r="C79" s="1"/>
      <c r="E79" s="1"/>
      <c r="G79" s="1"/>
      <c r="H79" s="1"/>
      <c r="J79" s="2"/>
      <c r="K79" s="2"/>
      <c r="L79" s="2"/>
      <c r="N79" s="2"/>
      <c r="O79" s="2"/>
    </row>
    <row r="80" spans="3:8" ht="12.75">
      <c r="C80" s="1"/>
      <c r="E80" s="1"/>
      <c r="G80" s="1"/>
      <c r="H80" s="1"/>
    </row>
    <row r="81" spans="3:8" ht="12.75">
      <c r="C81" s="1"/>
      <c r="E81" s="1"/>
      <c r="G81" s="1"/>
      <c r="H81" s="1"/>
    </row>
    <row r="82" spans="3:15" ht="12.75">
      <c r="C82" s="1"/>
      <c r="E82" s="1"/>
      <c r="G82" s="1"/>
      <c r="H82" s="1"/>
      <c r="N82" s="2"/>
      <c r="O82" s="2"/>
    </row>
    <row r="83" spans="3:15" ht="12.75">
      <c r="C83" s="1"/>
      <c r="E83" s="1"/>
      <c r="G83" s="1"/>
      <c r="H83" s="1"/>
      <c r="N83" s="2"/>
      <c r="O83" s="2"/>
    </row>
    <row r="84" spans="3:15" ht="12.75">
      <c r="C84" s="1"/>
      <c r="E84" s="1"/>
      <c r="G84" s="1"/>
      <c r="H84" s="1"/>
      <c r="N84" s="2"/>
      <c r="O84" s="2"/>
    </row>
    <row r="85" spans="3:15" ht="12.75">
      <c r="C85" s="1"/>
      <c r="E85" s="1"/>
      <c r="G85" s="1"/>
      <c r="H85" s="1"/>
      <c r="N85" s="2"/>
      <c r="O85" s="2"/>
    </row>
    <row r="86" spans="3:15" ht="12.75">
      <c r="C86" s="1"/>
      <c r="E86" s="1"/>
      <c r="G86" s="1"/>
      <c r="H86" s="1"/>
      <c r="N86" s="2"/>
      <c r="O86" s="2"/>
    </row>
    <row r="87" spans="3:15" ht="12.75">
      <c r="C87" s="1"/>
      <c r="E87" s="1"/>
      <c r="G87" s="1"/>
      <c r="H87" s="1"/>
      <c r="N87" s="2"/>
      <c r="O87" s="2"/>
    </row>
    <row r="88" spans="3:15" ht="12.75">
      <c r="C88" s="1"/>
      <c r="E88" s="1"/>
      <c r="G88" s="1"/>
      <c r="H88" s="1"/>
      <c r="N88" s="2"/>
      <c r="O88" s="2"/>
    </row>
    <row r="89" spans="3:15" ht="12.75">
      <c r="C89" s="1"/>
      <c r="E89" s="1"/>
      <c r="G89" s="1"/>
      <c r="H89" s="1"/>
      <c r="N89" s="2"/>
      <c r="O89" s="2"/>
    </row>
    <row r="90" spans="3:15" ht="12.75">
      <c r="C90" s="1"/>
      <c r="E90" s="1"/>
      <c r="G90" s="1"/>
      <c r="H90" s="1"/>
      <c r="J90" s="2"/>
      <c r="L90" s="2"/>
      <c r="N90" s="2"/>
      <c r="O90" s="2"/>
    </row>
    <row r="91" spans="3:15" ht="12.75">
      <c r="C91" s="1"/>
      <c r="E91" s="1"/>
      <c r="G91" s="1"/>
      <c r="H91" s="1"/>
      <c r="N91" s="2"/>
      <c r="O91" s="2"/>
    </row>
    <row r="92" spans="3:15" ht="12.75">
      <c r="C92" s="1"/>
      <c r="E92" s="1"/>
      <c r="G92" s="1"/>
      <c r="H92" s="1"/>
      <c r="J92" s="2"/>
      <c r="L92" s="2"/>
      <c r="N92" s="2"/>
      <c r="O92" s="2"/>
    </row>
    <row r="93" spans="3:8" ht="12.75">
      <c r="C93" s="1"/>
      <c r="E93" s="1"/>
      <c r="G93" s="1"/>
      <c r="H93" s="1"/>
    </row>
    <row r="94" spans="3:15" ht="12.75">
      <c r="C94" s="1"/>
      <c r="E94" s="1"/>
      <c r="G94" s="1"/>
      <c r="H94" s="1"/>
      <c r="N94" s="2"/>
      <c r="O94" s="2"/>
    </row>
    <row r="95" spans="3:15" ht="12.75">
      <c r="C95" s="1"/>
      <c r="E95" s="1"/>
      <c r="G95" s="1"/>
      <c r="H95" s="1"/>
      <c r="N95" s="2"/>
      <c r="O95" s="2"/>
    </row>
    <row r="96" spans="3:15" ht="12.75">
      <c r="C96" s="1"/>
      <c r="E96" s="1"/>
      <c r="G96" s="1"/>
      <c r="H96" s="1"/>
      <c r="N96" s="2"/>
      <c r="O96" s="2"/>
    </row>
    <row r="97" spans="3:15" ht="12.75">
      <c r="C97" s="1"/>
      <c r="E97" s="1"/>
      <c r="G97" s="1"/>
      <c r="H97" s="1"/>
      <c r="N97" s="2"/>
      <c r="O97" s="2"/>
    </row>
    <row r="98" spans="3:15" ht="12.75">
      <c r="C98" s="1"/>
      <c r="E98" s="1"/>
      <c r="G98" s="1"/>
      <c r="H98" s="1"/>
      <c r="N98" s="2"/>
      <c r="O98" s="2"/>
    </row>
    <row r="99" spans="10:15" ht="12.75">
      <c r="J99" s="2"/>
      <c r="K99" s="2"/>
      <c r="L99" s="2"/>
      <c r="N99" s="2"/>
      <c r="O99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"/>
  <sheetViews>
    <sheetView tabSelected="1" workbookViewId="0" topLeftCell="A1">
      <pane ySplit="1" topLeftCell="BM2" activePane="bottomLeft" state="frozen"/>
      <selection pane="topLeft" activeCell="A1" sqref="A1"/>
      <selection pane="bottomLeft" activeCell="I79" sqref="I79"/>
    </sheetView>
  </sheetViews>
  <sheetFormatPr defaultColWidth="9.140625" defaultRowHeight="12.75"/>
  <cols>
    <col min="1" max="1" width="35.7109375" style="4" customWidth="1"/>
    <col min="2" max="2" width="8.140625" style="4" hidden="1" customWidth="1"/>
    <col min="3" max="3" width="10.7109375" style="4" hidden="1" customWidth="1"/>
    <col min="4" max="4" width="17.28125" style="4" customWidth="1"/>
    <col min="5" max="5" width="11.421875" style="4" customWidth="1"/>
    <col min="6" max="6" width="0" style="4" hidden="1" customWidth="1"/>
    <col min="7" max="7" width="10.140625" style="4" hidden="1" customWidth="1"/>
    <col min="8" max="8" width="10.57421875" style="4" customWidth="1"/>
    <col min="9" max="9" width="4.7109375" style="4" customWidth="1"/>
    <col min="10" max="10" width="10.140625" style="4" bestFit="1" customWidth="1"/>
    <col min="11" max="11" width="9.140625" style="4" customWidth="1"/>
    <col min="12" max="12" width="10.140625" style="4" customWidth="1"/>
    <col min="13" max="13" width="7.28125" style="5" bestFit="1" customWidth="1"/>
    <col min="14" max="14" width="12.00390625" style="4" customWidth="1"/>
    <col min="15" max="15" width="3.7109375" style="4" customWidth="1"/>
    <col min="16" max="16" width="14.57421875" style="3" bestFit="1" customWidth="1"/>
    <col min="17" max="17" width="9.28125" style="3" customWidth="1"/>
    <col min="18" max="18" width="11.7109375" style="4" bestFit="1" customWidth="1"/>
    <col min="19" max="16384" width="9.140625" style="4" customWidth="1"/>
  </cols>
  <sheetData>
    <row r="1" spans="1:17" s="7" customFormat="1" ht="38.25">
      <c r="A1" s="11" t="s">
        <v>47</v>
      </c>
      <c r="B1" s="12" t="s">
        <v>48</v>
      </c>
      <c r="C1" s="12" t="s">
        <v>49</v>
      </c>
      <c r="D1" s="12" t="s">
        <v>50</v>
      </c>
      <c r="E1" s="12" t="s">
        <v>99</v>
      </c>
      <c r="F1" s="12" t="s">
        <v>51</v>
      </c>
      <c r="G1" s="12" t="s">
        <v>52</v>
      </c>
      <c r="H1" s="12" t="s">
        <v>53</v>
      </c>
      <c r="I1" s="12" t="s">
        <v>0</v>
      </c>
      <c r="J1" s="12" t="s">
        <v>54</v>
      </c>
      <c r="K1" s="12" t="s">
        <v>55</v>
      </c>
      <c r="L1" s="12" t="s">
        <v>56</v>
      </c>
      <c r="M1" s="13" t="s">
        <v>57</v>
      </c>
      <c r="N1" s="14" t="s">
        <v>58</v>
      </c>
      <c r="P1" s="8"/>
      <c r="Q1" s="8"/>
    </row>
    <row r="2" spans="1:18" s="7" customFormat="1" ht="12.75">
      <c r="A2" s="15" t="s">
        <v>59</v>
      </c>
      <c r="B2" s="9">
        <v>284</v>
      </c>
      <c r="C2" s="16">
        <v>42805</v>
      </c>
      <c r="D2" s="9" t="str">
        <f>"2"</f>
        <v>2</v>
      </c>
      <c r="E2" s="16">
        <v>42706</v>
      </c>
      <c r="F2" s="9">
        <v>0</v>
      </c>
      <c r="G2" s="16">
        <v>42812</v>
      </c>
      <c r="H2" s="16">
        <v>42743</v>
      </c>
      <c r="I2" s="9" t="s">
        <v>60</v>
      </c>
      <c r="J2" s="17">
        <v>4483.5</v>
      </c>
      <c r="K2" s="9">
        <v>0</v>
      </c>
      <c r="L2" s="17">
        <v>4483.5</v>
      </c>
      <c r="M2" s="10">
        <f>+G2-H2</f>
        <v>69</v>
      </c>
      <c r="N2" s="18">
        <f>+M2*L2</f>
        <v>309361.5</v>
      </c>
      <c r="P2" s="8"/>
      <c r="R2" s="19"/>
    </row>
    <row r="3" spans="1:18" s="7" customFormat="1" ht="12.75">
      <c r="A3" s="15" t="s">
        <v>61</v>
      </c>
      <c r="B3" s="9">
        <v>318</v>
      </c>
      <c r="C3" s="16">
        <v>42809</v>
      </c>
      <c r="D3" s="9" t="s">
        <v>62</v>
      </c>
      <c r="E3" s="16">
        <v>42726</v>
      </c>
      <c r="F3" s="9">
        <v>0</v>
      </c>
      <c r="G3" s="16">
        <v>42812</v>
      </c>
      <c r="H3" s="16">
        <v>42757</v>
      </c>
      <c r="I3" s="9" t="s">
        <v>63</v>
      </c>
      <c r="J3" s="17">
        <v>2364.36</v>
      </c>
      <c r="K3" s="9">
        <v>426.36</v>
      </c>
      <c r="L3" s="17">
        <v>1938</v>
      </c>
      <c r="M3" s="10">
        <f aca="true" t="shared" si="0" ref="M3:M75">+G3-H3</f>
        <v>55</v>
      </c>
      <c r="N3" s="18">
        <f aca="true" t="shared" si="1" ref="N3:N79">+M3*L3</f>
        <v>106590</v>
      </c>
      <c r="P3" s="8"/>
      <c r="R3" s="19"/>
    </row>
    <row r="4" spans="1:18" s="7" customFormat="1" ht="12.75">
      <c r="A4" s="15" t="s">
        <v>64</v>
      </c>
      <c r="B4" s="9">
        <v>285</v>
      </c>
      <c r="C4" s="16">
        <v>42805</v>
      </c>
      <c r="D4" s="9" t="s">
        <v>65</v>
      </c>
      <c r="E4" s="16">
        <v>42716</v>
      </c>
      <c r="F4" s="9">
        <v>0</v>
      </c>
      <c r="G4" s="16">
        <v>42812</v>
      </c>
      <c r="H4" s="16">
        <v>42757</v>
      </c>
      <c r="I4" s="9" t="s">
        <v>60</v>
      </c>
      <c r="J4" s="17">
        <v>3843</v>
      </c>
      <c r="K4" s="9">
        <v>0</v>
      </c>
      <c r="L4" s="17">
        <v>3843</v>
      </c>
      <c r="M4" s="10">
        <f t="shared" si="0"/>
        <v>55</v>
      </c>
      <c r="N4" s="18">
        <f t="shared" si="1"/>
        <v>211365</v>
      </c>
      <c r="P4" s="8"/>
      <c r="R4" s="19"/>
    </row>
    <row r="5" spans="1:18" s="7" customFormat="1" ht="12.75">
      <c r="A5" s="15" t="s">
        <v>64</v>
      </c>
      <c r="B5" s="9">
        <v>286</v>
      </c>
      <c r="C5" s="16">
        <v>42805</v>
      </c>
      <c r="D5" s="9" t="s">
        <v>66</v>
      </c>
      <c r="E5" s="16">
        <v>42716</v>
      </c>
      <c r="F5" s="9">
        <v>0</v>
      </c>
      <c r="G5" s="16">
        <v>42812</v>
      </c>
      <c r="H5" s="16">
        <v>42757</v>
      </c>
      <c r="I5" s="9" t="s">
        <v>60</v>
      </c>
      <c r="J5" s="17">
        <v>2562</v>
      </c>
      <c r="K5" s="9">
        <v>0</v>
      </c>
      <c r="L5" s="17">
        <v>2562</v>
      </c>
      <c r="M5" s="10">
        <f t="shared" si="0"/>
        <v>55</v>
      </c>
      <c r="N5" s="18">
        <f t="shared" si="1"/>
        <v>140910</v>
      </c>
      <c r="P5" s="8"/>
      <c r="R5" s="19"/>
    </row>
    <row r="6" spans="1:18" s="7" customFormat="1" ht="12.75">
      <c r="A6" s="15" t="s">
        <v>67</v>
      </c>
      <c r="B6" s="9">
        <v>287</v>
      </c>
      <c r="C6" s="16">
        <v>42805</v>
      </c>
      <c r="D6" s="9" t="s">
        <v>68</v>
      </c>
      <c r="E6" s="16">
        <v>42727</v>
      </c>
      <c r="F6" s="9">
        <v>0</v>
      </c>
      <c r="G6" s="16">
        <v>42812</v>
      </c>
      <c r="H6" s="16">
        <v>42757</v>
      </c>
      <c r="I6" s="9" t="s">
        <v>60</v>
      </c>
      <c r="J6" s="17">
        <v>1952</v>
      </c>
      <c r="K6" s="9">
        <v>352</v>
      </c>
      <c r="L6" s="17">
        <v>1600</v>
      </c>
      <c r="M6" s="10">
        <f t="shared" si="0"/>
        <v>55</v>
      </c>
      <c r="N6" s="18">
        <f t="shared" si="1"/>
        <v>88000</v>
      </c>
      <c r="P6" s="8"/>
      <c r="R6" s="19"/>
    </row>
    <row r="7" spans="1:18" s="7" customFormat="1" ht="12.75">
      <c r="A7" s="15" t="s">
        <v>69</v>
      </c>
      <c r="B7" s="9">
        <v>319</v>
      </c>
      <c r="C7" s="16">
        <v>42809</v>
      </c>
      <c r="D7" s="9" t="str">
        <f>"16113"</f>
        <v>16113</v>
      </c>
      <c r="E7" s="16">
        <v>42732</v>
      </c>
      <c r="F7" s="9">
        <v>0</v>
      </c>
      <c r="G7" s="16">
        <v>42812</v>
      </c>
      <c r="H7" s="16">
        <v>42762</v>
      </c>
      <c r="I7" s="9" t="s">
        <v>63</v>
      </c>
      <c r="J7" s="17">
        <v>3514.42</v>
      </c>
      <c r="K7" s="9">
        <v>633.75</v>
      </c>
      <c r="L7" s="17">
        <v>2880.67</v>
      </c>
      <c r="M7" s="10">
        <f t="shared" si="0"/>
        <v>50</v>
      </c>
      <c r="N7" s="18">
        <f t="shared" si="1"/>
        <v>144033.5</v>
      </c>
      <c r="P7" s="8"/>
      <c r="R7" s="19"/>
    </row>
    <row r="8" spans="1:18" s="7" customFormat="1" ht="12.75">
      <c r="A8" s="15" t="s">
        <v>73</v>
      </c>
      <c r="B8" s="9">
        <v>335</v>
      </c>
      <c r="C8" s="16">
        <v>42809</v>
      </c>
      <c r="D8" s="9" t="s">
        <v>74</v>
      </c>
      <c r="E8" s="16">
        <v>42744</v>
      </c>
      <c r="F8" s="9">
        <v>0</v>
      </c>
      <c r="G8" s="16">
        <v>42812</v>
      </c>
      <c r="H8" s="16">
        <v>42775</v>
      </c>
      <c r="I8" s="9" t="s">
        <v>63</v>
      </c>
      <c r="J8" s="9">
        <v>316.16</v>
      </c>
      <c r="K8" s="9">
        <v>57.01</v>
      </c>
      <c r="L8" s="9">
        <v>259.15</v>
      </c>
      <c r="M8" s="10">
        <f t="shared" si="0"/>
        <v>37</v>
      </c>
      <c r="N8" s="18">
        <f>+M8*L8</f>
        <v>9588.55</v>
      </c>
      <c r="P8" s="8"/>
      <c r="R8" s="19"/>
    </row>
    <row r="9" spans="1:18" s="7" customFormat="1" ht="12.75">
      <c r="A9" s="15" t="s">
        <v>73</v>
      </c>
      <c r="B9" s="9">
        <v>333</v>
      </c>
      <c r="C9" s="16">
        <v>42809</v>
      </c>
      <c r="D9" s="9" t="s">
        <v>75</v>
      </c>
      <c r="E9" s="16">
        <v>42744</v>
      </c>
      <c r="F9" s="9">
        <v>0</v>
      </c>
      <c r="G9" s="16">
        <v>42812</v>
      </c>
      <c r="H9" s="16">
        <v>42775</v>
      </c>
      <c r="I9" s="9" t="s">
        <v>63</v>
      </c>
      <c r="J9" s="9">
        <v>762.45</v>
      </c>
      <c r="K9" s="9">
        <v>137.49</v>
      </c>
      <c r="L9" s="9">
        <v>624.96</v>
      </c>
      <c r="M9" s="10">
        <f t="shared" si="0"/>
        <v>37</v>
      </c>
      <c r="N9" s="18">
        <f t="shared" si="1"/>
        <v>23123.52</v>
      </c>
      <c r="P9" s="8"/>
      <c r="R9" s="19"/>
    </row>
    <row r="10" spans="1:18" s="7" customFormat="1" ht="12.75">
      <c r="A10" s="15" t="s">
        <v>73</v>
      </c>
      <c r="B10" s="9">
        <v>338</v>
      </c>
      <c r="C10" s="16">
        <v>42812</v>
      </c>
      <c r="D10" s="9" t="s">
        <v>76</v>
      </c>
      <c r="E10" s="16">
        <v>42744</v>
      </c>
      <c r="F10" s="9">
        <v>0</v>
      </c>
      <c r="G10" s="16">
        <v>42812</v>
      </c>
      <c r="H10" s="16">
        <v>42775</v>
      </c>
      <c r="I10" s="9" t="s">
        <v>63</v>
      </c>
      <c r="J10" s="9">
        <v>605.93</v>
      </c>
      <c r="K10" s="9">
        <v>109.27</v>
      </c>
      <c r="L10" s="9">
        <v>496.66</v>
      </c>
      <c r="M10" s="10">
        <f t="shared" si="0"/>
        <v>37</v>
      </c>
      <c r="N10" s="18">
        <f t="shared" si="1"/>
        <v>18376.420000000002</v>
      </c>
      <c r="P10" s="8"/>
      <c r="R10" s="19"/>
    </row>
    <row r="11" spans="1:18" s="7" customFormat="1" ht="12.75">
      <c r="A11" s="15" t="s">
        <v>73</v>
      </c>
      <c r="B11" s="9">
        <v>334</v>
      </c>
      <c r="C11" s="16">
        <v>42809</v>
      </c>
      <c r="D11" s="9" t="s">
        <v>77</v>
      </c>
      <c r="E11" s="16">
        <v>42744</v>
      </c>
      <c r="F11" s="9">
        <v>0</v>
      </c>
      <c r="G11" s="16">
        <v>42812</v>
      </c>
      <c r="H11" s="16">
        <v>42775</v>
      </c>
      <c r="I11" s="9" t="s">
        <v>63</v>
      </c>
      <c r="J11" s="17">
        <v>1201.85</v>
      </c>
      <c r="K11" s="9">
        <v>216.73</v>
      </c>
      <c r="L11" s="9">
        <v>985.12</v>
      </c>
      <c r="M11" s="10">
        <f t="shared" si="0"/>
        <v>37</v>
      </c>
      <c r="N11" s="18">
        <f t="shared" si="1"/>
        <v>36449.44</v>
      </c>
      <c r="P11" s="8"/>
      <c r="R11" s="19"/>
    </row>
    <row r="12" spans="1:18" s="7" customFormat="1" ht="12.75">
      <c r="A12" s="15" t="s">
        <v>73</v>
      </c>
      <c r="B12" s="9">
        <v>332</v>
      </c>
      <c r="C12" s="16">
        <v>42809</v>
      </c>
      <c r="D12" s="9" t="s">
        <v>78</v>
      </c>
      <c r="E12" s="16">
        <v>42744</v>
      </c>
      <c r="F12" s="9">
        <v>0</v>
      </c>
      <c r="G12" s="16">
        <v>42812</v>
      </c>
      <c r="H12" s="16">
        <v>42775</v>
      </c>
      <c r="I12" s="9" t="s">
        <v>63</v>
      </c>
      <c r="J12" s="9">
        <v>381.43</v>
      </c>
      <c r="K12" s="9">
        <v>68.78</v>
      </c>
      <c r="L12" s="9">
        <v>312.65</v>
      </c>
      <c r="M12" s="10">
        <f t="shared" si="0"/>
        <v>37</v>
      </c>
      <c r="N12" s="18">
        <f t="shared" si="1"/>
        <v>11568.05</v>
      </c>
      <c r="P12" s="8"/>
      <c r="R12" s="19"/>
    </row>
    <row r="13" spans="1:18" s="7" customFormat="1" ht="12.75">
      <c r="A13" s="15" t="s">
        <v>73</v>
      </c>
      <c r="B13" s="9">
        <v>331</v>
      </c>
      <c r="C13" s="16">
        <v>42809</v>
      </c>
      <c r="D13" s="9" t="s">
        <v>79</v>
      </c>
      <c r="E13" s="16">
        <v>42744</v>
      </c>
      <c r="F13" s="9">
        <v>0</v>
      </c>
      <c r="G13" s="16">
        <v>42812</v>
      </c>
      <c r="H13" s="16">
        <v>42775</v>
      </c>
      <c r="I13" s="9" t="s">
        <v>63</v>
      </c>
      <c r="J13" s="17">
        <v>1133.93</v>
      </c>
      <c r="K13" s="9">
        <v>204.48</v>
      </c>
      <c r="L13" s="9">
        <v>929.45</v>
      </c>
      <c r="M13" s="10">
        <f t="shared" si="0"/>
        <v>37</v>
      </c>
      <c r="N13" s="18">
        <f t="shared" si="1"/>
        <v>34389.65</v>
      </c>
      <c r="P13" s="8"/>
      <c r="R13" s="19"/>
    </row>
    <row r="14" spans="1:18" s="7" customFormat="1" ht="12.75">
      <c r="A14" s="15" t="s">
        <v>73</v>
      </c>
      <c r="B14" s="9">
        <v>336</v>
      </c>
      <c r="C14" s="16">
        <v>42809</v>
      </c>
      <c r="D14" s="9" t="s">
        <v>80</v>
      </c>
      <c r="E14" s="16">
        <v>42744</v>
      </c>
      <c r="F14" s="9">
        <v>0</v>
      </c>
      <c r="G14" s="16">
        <v>42812</v>
      </c>
      <c r="H14" s="16">
        <v>42775</v>
      </c>
      <c r="I14" s="9" t="s">
        <v>63</v>
      </c>
      <c r="J14" s="9">
        <v>220.5</v>
      </c>
      <c r="K14" s="9">
        <v>39.76</v>
      </c>
      <c r="L14" s="9">
        <v>180.74</v>
      </c>
      <c r="M14" s="10">
        <f t="shared" si="0"/>
        <v>37</v>
      </c>
      <c r="N14" s="18">
        <f t="shared" si="1"/>
        <v>6687.38</v>
      </c>
      <c r="P14" s="8"/>
      <c r="R14" s="19"/>
    </row>
    <row r="15" spans="1:18" s="7" customFormat="1" ht="12.75">
      <c r="A15" s="15" t="s">
        <v>73</v>
      </c>
      <c r="B15" s="9">
        <v>337</v>
      </c>
      <c r="C15" s="16">
        <v>42812</v>
      </c>
      <c r="D15" s="9" t="s">
        <v>81</v>
      </c>
      <c r="E15" s="16">
        <v>42744</v>
      </c>
      <c r="F15" s="9">
        <v>0</v>
      </c>
      <c r="G15" s="16">
        <v>42812</v>
      </c>
      <c r="H15" s="16">
        <v>42775</v>
      </c>
      <c r="I15" s="9" t="s">
        <v>63</v>
      </c>
      <c r="J15" s="9">
        <v>540.37</v>
      </c>
      <c r="K15" s="9">
        <v>97.44</v>
      </c>
      <c r="L15" s="9">
        <v>442.93</v>
      </c>
      <c r="M15" s="10">
        <f t="shared" si="0"/>
        <v>37</v>
      </c>
      <c r="N15" s="18">
        <f t="shared" si="1"/>
        <v>16388.41</v>
      </c>
      <c r="P15" s="8"/>
      <c r="R15" s="19"/>
    </row>
    <row r="16" spans="1:18" s="7" customFormat="1" ht="12.75">
      <c r="A16" s="15" t="s">
        <v>73</v>
      </c>
      <c r="B16" s="9">
        <v>339</v>
      </c>
      <c r="C16" s="16">
        <v>42812</v>
      </c>
      <c r="D16" s="9" t="s">
        <v>82</v>
      </c>
      <c r="E16" s="16">
        <v>42744</v>
      </c>
      <c r="F16" s="9">
        <v>0</v>
      </c>
      <c r="G16" s="16">
        <v>42812</v>
      </c>
      <c r="H16" s="16">
        <v>42775</v>
      </c>
      <c r="I16" s="9" t="s">
        <v>63</v>
      </c>
      <c r="J16" s="17">
        <v>6823.59</v>
      </c>
      <c r="K16" s="17">
        <v>1230.48</v>
      </c>
      <c r="L16" s="17">
        <v>5593.11</v>
      </c>
      <c r="M16" s="10">
        <f t="shared" si="0"/>
        <v>37</v>
      </c>
      <c r="N16" s="18">
        <f t="shared" si="1"/>
        <v>206945.06999999998</v>
      </c>
      <c r="P16" s="8"/>
      <c r="R16" s="19"/>
    </row>
    <row r="17" spans="1:18" s="7" customFormat="1" ht="12.75">
      <c r="A17" s="15" t="s">
        <v>83</v>
      </c>
      <c r="B17" s="9">
        <v>317</v>
      </c>
      <c r="C17" s="16">
        <v>42809</v>
      </c>
      <c r="D17" s="9" t="s">
        <v>84</v>
      </c>
      <c r="E17" s="16">
        <v>42716</v>
      </c>
      <c r="F17" s="9">
        <v>0</v>
      </c>
      <c r="G17" s="16">
        <v>42812</v>
      </c>
      <c r="H17" s="16">
        <v>42775</v>
      </c>
      <c r="I17" s="9" t="s">
        <v>60</v>
      </c>
      <c r="J17" s="9">
        <v>518.5</v>
      </c>
      <c r="K17" s="9">
        <v>93.5</v>
      </c>
      <c r="L17" s="9">
        <v>425</v>
      </c>
      <c r="M17" s="10">
        <f t="shared" si="0"/>
        <v>37</v>
      </c>
      <c r="N17" s="18">
        <f t="shared" si="1"/>
        <v>15725</v>
      </c>
      <c r="P17" s="8"/>
      <c r="R17" s="19"/>
    </row>
    <row r="18" spans="1:18" s="7" customFormat="1" ht="12.75">
      <c r="A18" s="15" t="s">
        <v>72</v>
      </c>
      <c r="B18" s="9">
        <v>291</v>
      </c>
      <c r="C18" s="16">
        <v>42808</v>
      </c>
      <c r="D18" s="9" t="str">
        <f>"0001140077"</f>
        <v>0001140077</v>
      </c>
      <c r="E18" s="16">
        <v>42735</v>
      </c>
      <c r="F18" s="9">
        <v>0</v>
      </c>
      <c r="G18" s="16">
        <v>42812</v>
      </c>
      <c r="H18" s="16">
        <v>42776</v>
      </c>
      <c r="I18" s="9" t="s">
        <v>63</v>
      </c>
      <c r="J18" s="9">
        <v>389.4</v>
      </c>
      <c r="K18" s="9">
        <v>0</v>
      </c>
      <c r="L18" s="9">
        <v>389.4</v>
      </c>
      <c r="M18" s="10">
        <f t="shared" si="0"/>
        <v>36</v>
      </c>
      <c r="N18" s="18">
        <f t="shared" si="1"/>
        <v>14018.4</v>
      </c>
      <c r="P18" s="8"/>
      <c r="R18" s="19"/>
    </row>
    <row r="19" spans="1:18" s="7" customFormat="1" ht="12.75">
      <c r="A19" s="15" t="s">
        <v>72</v>
      </c>
      <c r="B19" s="9">
        <v>291</v>
      </c>
      <c r="C19" s="16">
        <v>42808</v>
      </c>
      <c r="D19" s="9" t="str">
        <f>"0001139726"</f>
        <v>0001139726</v>
      </c>
      <c r="E19" s="16">
        <v>42735</v>
      </c>
      <c r="F19" s="9">
        <v>0</v>
      </c>
      <c r="G19" s="16">
        <v>42812</v>
      </c>
      <c r="H19" s="16">
        <v>42776</v>
      </c>
      <c r="I19" s="9" t="s">
        <v>63</v>
      </c>
      <c r="J19" s="9">
        <v>322.2</v>
      </c>
      <c r="K19" s="9">
        <v>0</v>
      </c>
      <c r="L19" s="9">
        <v>322.2</v>
      </c>
      <c r="M19" s="10">
        <f t="shared" si="0"/>
        <v>36</v>
      </c>
      <c r="N19" s="18">
        <f t="shared" si="1"/>
        <v>11599.199999999999</v>
      </c>
      <c r="P19" s="8"/>
      <c r="R19" s="19"/>
    </row>
    <row r="20" spans="1:18" s="7" customFormat="1" ht="12.75">
      <c r="A20" s="15" t="s">
        <v>86</v>
      </c>
      <c r="B20" s="9">
        <v>315</v>
      </c>
      <c r="C20" s="16">
        <v>42809</v>
      </c>
      <c r="D20" s="9" t="s">
        <v>87</v>
      </c>
      <c r="E20" s="16">
        <v>42704</v>
      </c>
      <c r="F20" s="9">
        <v>0</v>
      </c>
      <c r="G20" s="16">
        <v>42812</v>
      </c>
      <c r="H20" s="16">
        <v>42776</v>
      </c>
      <c r="I20" s="9" t="s">
        <v>60</v>
      </c>
      <c r="J20" s="17">
        <v>1145.58</v>
      </c>
      <c r="K20" s="9">
        <v>206.58</v>
      </c>
      <c r="L20" s="9">
        <v>939</v>
      </c>
      <c r="M20" s="10">
        <f t="shared" si="0"/>
        <v>36</v>
      </c>
      <c r="N20" s="18">
        <f t="shared" si="1"/>
        <v>33804</v>
      </c>
      <c r="P20" s="8"/>
      <c r="R20" s="19"/>
    </row>
    <row r="21" spans="1:18" s="7" customFormat="1" ht="12.75">
      <c r="A21" s="15" t="s">
        <v>86</v>
      </c>
      <c r="B21" s="9">
        <v>316</v>
      </c>
      <c r="C21" s="16">
        <v>42809</v>
      </c>
      <c r="D21" s="9" t="s">
        <v>88</v>
      </c>
      <c r="E21" s="16">
        <v>42735</v>
      </c>
      <c r="F21" s="9">
        <v>0</v>
      </c>
      <c r="G21" s="16">
        <v>42812</v>
      </c>
      <c r="H21" s="16">
        <v>42776</v>
      </c>
      <c r="I21" s="9" t="s">
        <v>60</v>
      </c>
      <c r="J21" s="17">
        <v>1145.58</v>
      </c>
      <c r="K21" s="9">
        <v>206.58</v>
      </c>
      <c r="L21" s="9">
        <v>939</v>
      </c>
      <c r="M21" s="10">
        <f t="shared" si="0"/>
        <v>36</v>
      </c>
      <c r="N21" s="18">
        <f t="shared" si="1"/>
        <v>33804</v>
      </c>
      <c r="P21" s="8"/>
      <c r="R21" s="19"/>
    </row>
    <row r="22" spans="1:18" s="7" customFormat="1" ht="12.75">
      <c r="A22" s="15" t="s">
        <v>89</v>
      </c>
      <c r="B22" s="9">
        <v>326</v>
      </c>
      <c r="C22" s="16">
        <v>42809</v>
      </c>
      <c r="D22" s="9" t="str">
        <f>"0031218457"</f>
        <v>0031218457</v>
      </c>
      <c r="E22" s="16">
        <v>42735</v>
      </c>
      <c r="F22" s="9">
        <v>0</v>
      </c>
      <c r="G22" s="16">
        <v>42812</v>
      </c>
      <c r="H22" s="16">
        <v>42777</v>
      </c>
      <c r="I22" s="9" t="s">
        <v>60</v>
      </c>
      <c r="J22" s="9">
        <v>158.6</v>
      </c>
      <c r="K22" s="9">
        <v>28.6</v>
      </c>
      <c r="L22" s="9">
        <v>130</v>
      </c>
      <c r="M22" s="10">
        <f t="shared" si="0"/>
        <v>35</v>
      </c>
      <c r="N22" s="18">
        <f>+M22*L22</f>
        <v>4550</v>
      </c>
      <c r="P22" s="8"/>
      <c r="R22" s="19"/>
    </row>
    <row r="23" spans="1:18" s="7" customFormat="1" ht="12.75">
      <c r="A23" s="15" t="s">
        <v>85</v>
      </c>
      <c r="B23" s="9">
        <v>294</v>
      </c>
      <c r="C23" s="16">
        <v>42808</v>
      </c>
      <c r="D23" s="9" t="str">
        <f>"41700056217"</f>
        <v>41700056217</v>
      </c>
      <c r="E23" s="16">
        <v>42755</v>
      </c>
      <c r="F23" s="9">
        <v>0</v>
      </c>
      <c r="G23" s="16">
        <v>42812</v>
      </c>
      <c r="H23" s="16">
        <v>42785</v>
      </c>
      <c r="I23" s="9" t="s">
        <v>63</v>
      </c>
      <c r="J23" s="17">
        <v>1439.08</v>
      </c>
      <c r="K23" s="9">
        <v>259.51</v>
      </c>
      <c r="L23" s="17">
        <v>1179.57</v>
      </c>
      <c r="M23" s="10">
        <f>+G23-H23</f>
        <v>27</v>
      </c>
      <c r="N23" s="18">
        <f t="shared" si="1"/>
        <v>31848.39</v>
      </c>
      <c r="P23" s="8"/>
      <c r="R23" s="19"/>
    </row>
    <row r="24" spans="1:18" s="7" customFormat="1" ht="12.75">
      <c r="A24" s="15" t="s">
        <v>85</v>
      </c>
      <c r="B24" s="9">
        <v>305</v>
      </c>
      <c r="C24" s="16">
        <v>42808</v>
      </c>
      <c r="D24" s="9" t="str">
        <f>"41700056221"</f>
        <v>41700056221</v>
      </c>
      <c r="E24" s="16">
        <v>42755</v>
      </c>
      <c r="F24" s="9">
        <v>0</v>
      </c>
      <c r="G24" s="16">
        <v>42812</v>
      </c>
      <c r="H24" s="16">
        <v>42785</v>
      </c>
      <c r="I24" s="9" t="s">
        <v>63</v>
      </c>
      <c r="J24" s="17">
        <v>780.75</v>
      </c>
      <c r="K24" s="9">
        <v>140.79</v>
      </c>
      <c r="L24" s="17">
        <v>639.96</v>
      </c>
      <c r="M24" s="10">
        <f t="shared" si="0"/>
        <v>27</v>
      </c>
      <c r="N24" s="18">
        <f t="shared" si="1"/>
        <v>17278.920000000002</v>
      </c>
      <c r="P24" s="8"/>
      <c r="R24" s="19"/>
    </row>
    <row r="25" spans="1:18" s="7" customFormat="1" ht="12.75">
      <c r="A25" s="15" t="s">
        <v>85</v>
      </c>
      <c r="B25" s="9">
        <v>296</v>
      </c>
      <c r="C25" s="16">
        <v>42808</v>
      </c>
      <c r="D25" s="9" t="str">
        <f>"41700056213"</f>
        <v>41700056213</v>
      </c>
      <c r="E25" s="16">
        <v>42755</v>
      </c>
      <c r="F25" s="9">
        <v>0</v>
      </c>
      <c r="G25" s="16">
        <v>42812</v>
      </c>
      <c r="H25" s="16">
        <v>42785</v>
      </c>
      <c r="I25" s="9" t="s">
        <v>63</v>
      </c>
      <c r="J25" s="17">
        <v>69.34</v>
      </c>
      <c r="K25" s="9">
        <v>12.5</v>
      </c>
      <c r="L25" s="17">
        <v>56.84</v>
      </c>
      <c r="M25" s="10">
        <f t="shared" si="0"/>
        <v>27</v>
      </c>
      <c r="N25" s="18">
        <f t="shared" si="1"/>
        <v>1534.68</v>
      </c>
      <c r="P25" s="8"/>
      <c r="R25" s="19"/>
    </row>
    <row r="26" spans="1:18" s="7" customFormat="1" ht="12.75">
      <c r="A26" s="15" t="s">
        <v>85</v>
      </c>
      <c r="B26" s="9">
        <v>302</v>
      </c>
      <c r="C26" s="16">
        <v>42808</v>
      </c>
      <c r="D26" s="9" t="str">
        <f>"41700056218"</f>
        <v>41700056218</v>
      </c>
      <c r="E26" s="16">
        <v>42755</v>
      </c>
      <c r="F26" s="9">
        <v>0</v>
      </c>
      <c r="G26" s="16">
        <v>42812</v>
      </c>
      <c r="H26" s="16">
        <v>42785</v>
      </c>
      <c r="I26" s="9" t="s">
        <v>63</v>
      </c>
      <c r="J26" s="17">
        <v>6137.47</v>
      </c>
      <c r="K26" s="9">
        <v>1106.76</v>
      </c>
      <c r="L26" s="17">
        <v>5030.71</v>
      </c>
      <c r="M26" s="10">
        <f t="shared" si="0"/>
        <v>27</v>
      </c>
      <c r="N26" s="18">
        <f t="shared" si="1"/>
        <v>135829.17</v>
      </c>
      <c r="P26" s="8"/>
      <c r="R26" s="19"/>
    </row>
    <row r="27" spans="1:18" s="7" customFormat="1" ht="12.75">
      <c r="A27" s="15" t="s">
        <v>85</v>
      </c>
      <c r="B27" s="9">
        <v>299</v>
      </c>
      <c r="C27" s="16">
        <v>42808</v>
      </c>
      <c r="D27" s="9" t="str">
        <f>"41700056216"</f>
        <v>41700056216</v>
      </c>
      <c r="E27" s="16">
        <v>42755</v>
      </c>
      <c r="F27" s="9">
        <v>0</v>
      </c>
      <c r="G27" s="16">
        <v>42812</v>
      </c>
      <c r="H27" s="16">
        <v>42785</v>
      </c>
      <c r="I27" s="9" t="s">
        <v>63</v>
      </c>
      <c r="J27" s="17">
        <v>10.22</v>
      </c>
      <c r="K27" s="9">
        <v>1.84</v>
      </c>
      <c r="L27" s="17">
        <v>8.38</v>
      </c>
      <c r="M27" s="10">
        <f t="shared" si="0"/>
        <v>27</v>
      </c>
      <c r="N27" s="18">
        <f t="shared" si="1"/>
        <v>226.26000000000002</v>
      </c>
      <c r="P27" s="8"/>
      <c r="R27" s="19"/>
    </row>
    <row r="28" spans="1:18" s="7" customFormat="1" ht="12.75">
      <c r="A28" s="15" t="s">
        <v>85</v>
      </c>
      <c r="B28" s="9">
        <v>300</v>
      </c>
      <c r="C28" s="16">
        <v>42808</v>
      </c>
      <c r="D28" s="9" t="str">
        <f>"41700056223"</f>
        <v>41700056223</v>
      </c>
      <c r="E28" s="16">
        <v>42755</v>
      </c>
      <c r="F28" s="9">
        <v>0</v>
      </c>
      <c r="G28" s="16">
        <v>42812</v>
      </c>
      <c r="H28" s="16">
        <v>42785</v>
      </c>
      <c r="I28" s="9" t="s">
        <v>63</v>
      </c>
      <c r="J28" s="17">
        <v>42.97</v>
      </c>
      <c r="K28" s="9">
        <v>4.82</v>
      </c>
      <c r="L28" s="17">
        <v>38.15</v>
      </c>
      <c r="M28" s="10">
        <f t="shared" si="0"/>
        <v>27</v>
      </c>
      <c r="N28" s="18">
        <f t="shared" si="1"/>
        <v>1030.05</v>
      </c>
      <c r="P28" s="8"/>
      <c r="R28" s="19"/>
    </row>
    <row r="29" spans="1:18" s="7" customFormat="1" ht="12.75">
      <c r="A29" s="15" t="s">
        <v>85</v>
      </c>
      <c r="B29" s="9">
        <v>306</v>
      </c>
      <c r="C29" s="16">
        <v>42808</v>
      </c>
      <c r="D29" s="9" t="str">
        <f>"41700056215"</f>
        <v>41700056215</v>
      </c>
      <c r="E29" s="16">
        <v>42755</v>
      </c>
      <c r="F29" s="9">
        <v>0</v>
      </c>
      <c r="G29" s="16">
        <v>42812</v>
      </c>
      <c r="H29" s="16">
        <v>42785</v>
      </c>
      <c r="I29" s="9" t="s">
        <v>63</v>
      </c>
      <c r="J29" s="17">
        <v>413.5</v>
      </c>
      <c r="K29" s="9">
        <v>76.37</v>
      </c>
      <c r="L29" s="17">
        <v>337.13</v>
      </c>
      <c r="M29" s="10">
        <f t="shared" si="0"/>
        <v>27</v>
      </c>
      <c r="N29" s="18">
        <f t="shared" si="1"/>
        <v>9102.51</v>
      </c>
      <c r="P29" s="8"/>
      <c r="R29" s="19"/>
    </row>
    <row r="30" spans="1:18" s="7" customFormat="1" ht="12.75">
      <c r="A30" s="15" t="s">
        <v>85</v>
      </c>
      <c r="B30" s="9">
        <v>301</v>
      </c>
      <c r="C30" s="16">
        <v>42808</v>
      </c>
      <c r="D30" s="9" t="str">
        <f>"41700056222"</f>
        <v>41700056222</v>
      </c>
      <c r="E30" s="16">
        <v>42755</v>
      </c>
      <c r="F30" s="9">
        <v>0</v>
      </c>
      <c r="G30" s="16">
        <v>42812</v>
      </c>
      <c r="H30" s="16">
        <v>42785</v>
      </c>
      <c r="I30" s="9" t="s">
        <v>63</v>
      </c>
      <c r="J30" s="17">
        <v>28.6</v>
      </c>
      <c r="K30" s="9">
        <v>5.16</v>
      </c>
      <c r="L30" s="17">
        <v>23.44</v>
      </c>
      <c r="M30" s="10">
        <f t="shared" si="0"/>
        <v>27</v>
      </c>
      <c r="N30" s="18">
        <f t="shared" si="1"/>
        <v>632.88</v>
      </c>
      <c r="P30" s="8"/>
      <c r="R30" s="19"/>
    </row>
    <row r="31" spans="1:18" s="7" customFormat="1" ht="12.75">
      <c r="A31" s="15" t="s">
        <v>85</v>
      </c>
      <c r="B31" s="9">
        <v>304</v>
      </c>
      <c r="C31" s="16">
        <v>42808</v>
      </c>
      <c r="D31" s="9" t="str">
        <f>"41700056220"</f>
        <v>41700056220</v>
      </c>
      <c r="E31" s="16">
        <v>42755</v>
      </c>
      <c r="F31" s="9">
        <v>0</v>
      </c>
      <c r="G31" s="16">
        <v>42812</v>
      </c>
      <c r="H31" s="16">
        <v>42785</v>
      </c>
      <c r="I31" s="9" t="s">
        <v>63</v>
      </c>
      <c r="J31" s="17">
        <v>184.57</v>
      </c>
      <c r="K31" s="9">
        <v>33.28</v>
      </c>
      <c r="L31" s="17">
        <v>151.29</v>
      </c>
      <c r="M31" s="10">
        <f t="shared" si="0"/>
        <v>27</v>
      </c>
      <c r="N31" s="18">
        <f t="shared" si="1"/>
        <v>4084.83</v>
      </c>
      <c r="P31" s="8"/>
      <c r="R31" s="19"/>
    </row>
    <row r="32" spans="1:18" s="7" customFormat="1" ht="12.75">
      <c r="A32" s="15" t="s">
        <v>85</v>
      </c>
      <c r="B32" s="9">
        <v>295</v>
      </c>
      <c r="C32" s="16">
        <v>42808</v>
      </c>
      <c r="D32" s="9" t="str">
        <f>"41700056212"</f>
        <v>41700056212</v>
      </c>
      <c r="E32" s="16">
        <v>42755</v>
      </c>
      <c r="F32" s="9">
        <v>0</v>
      </c>
      <c r="G32" s="16">
        <v>42812</v>
      </c>
      <c r="H32" s="16">
        <v>42785</v>
      </c>
      <c r="I32" s="9" t="s">
        <v>63</v>
      </c>
      <c r="J32" s="17">
        <v>1622.34</v>
      </c>
      <c r="K32" s="9">
        <v>292.55</v>
      </c>
      <c r="L32" s="17">
        <v>1329.79</v>
      </c>
      <c r="M32" s="10">
        <f t="shared" si="0"/>
        <v>27</v>
      </c>
      <c r="N32" s="18">
        <f t="shared" si="1"/>
        <v>35904.33</v>
      </c>
      <c r="P32" s="8"/>
      <c r="R32" s="19"/>
    </row>
    <row r="33" spans="1:18" s="7" customFormat="1" ht="12.75">
      <c r="A33" s="15" t="s">
        <v>85</v>
      </c>
      <c r="B33" s="9">
        <v>297</v>
      </c>
      <c r="C33" s="16">
        <v>42808</v>
      </c>
      <c r="D33" s="9" t="str">
        <f>"41700056219"</f>
        <v>41700056219</v>
      </c>
      <c r="E33" s="16">
        <v>42755</v>
      </c>
      <c r="F33" s="9">
        <v>0</v>
      </c>
      <c r="G33" s="16">
        <v>42812</v>
      </c>
      <c r="H33" s="16">
        <v>42785</v>
      </c>
      <c r="I33" s="9" t="s">
        <v>63</v>
      </c>
      <c r="J33" s="17">
        <v>10.22</v>
      </c>
      <c r="K33" s="9">
        <v>1.84</v>
      </c>
      <c r="L33" s="17">
        <v>8.38</v>
      </c>
      <c r="M33" s="10">
        <f t="shared" si="0"/>
        <v>27</v>
      </c>
      <c r="N33" s="18">
        <f t="shared" si="1"/>
        <v>226.26000000000002</v>
      </c>
      <c r="P33" s="8"/>
      <c r="R33" s="19"/>
    </row>
    <row r="34" spans="1:18" s="7" customFormat="1" ht="12.75">
      <c r="A34" s="15" t="s">
        <v>85</v>
      </c>
      <c r="B34" s="9">
        <v>303</v>
      </c>
      <c r="C34" s="16">
        <v>42808</v>
      </c>
      <c r="D34" s="9" t="str">
        <f>"41700056214"</f>
        <v>41700056214</v>
      </c>
      <c r="E34" s="16">
        <v>42755</v>
      </c>
      <c r="F34" s="9">
        <v>0</v>
      </c>
      <c r="G34" s="16">
        <v>42812</v>
      </c>
      <c r="H34" s="16">
        <v>42785</v>
      </c>
      <c r="I34" s="9" t="s">
        <v>63</v>
      </c>
      <c r="J34" s="17">
        <v>934.29</v>
      </c>
      <c r="K34" s="9">
        <v>168.48</v>
      </c>
      <c r="L34" s="17">
        <v>765.81</v>
      </c>
      <c r="M34" s="10">
        <f>+G34-H34</f>
        <v>27</v>
      </c>
      <c r="N34" s="18">
        <f>+M34*L34</f>
        <v>20676.87</v>
      </c>
      <c r="P34" s="8"/>
      <c r="R34" s="19"/>
    </row>
    <row r="35" spans="1:18" s="7" customFormat="1" ht="12.75">
      <c r="A35" s="15" t="s">
        <v>85</v>
      </c>
      <c r="B35" s="9">
        <v>298</v>
      </c>
      <c r="C35" s="16">
        <v>42808</v>
      </c>
      <c r="D35" s="9" t="str">
        <f>"41700056211"</f>
        <v>41700056211</v>
      </c>
      <c r="E35" s="16">
        <v>42755</v>
      </c>
      <c r="F35" s="9">
        <v>0</v>
      </c>
      <c r="G35" s="16">
        <v>42812</v>
      </c>
      <c r="H35" s="16">
        <v>42785</v>
      </c>
      <c r="I35" s="9" t="s">
        <v>63</v>
      </c>
      <c r="J35" s="17">
        <v>128.62</v>
      </c>
      <c r="K35" s="9">
        <v>23.19</v>
      </c>
      <c r="L35" s="17">
        <v>105.43</v>
      </c>
      <c r="M35" s="10">
        <f t="shared" si="0"/>
        <v>27</v>
      </c>
      <c r="N35" s="18">
        <f t="shared" si="1"/>
        <v>2846.61</v>
      </c>
      <c r="P35" s="8"/>
      <c r="R35" s="19"/>
    </row>
    <row r="36" spans="1:18" s="7" customFormat="1" ht="12.75">
      <c r="A36" s="15" t="s">
        <v>90</v>
      </c>
      <c r="B36" s="9">
        <v>293</v>
      </c>
      <c r="C36" s="16">
        <v>42808</v>
      </c>
      <c r="D36" s="9" t="s">
        <v>91</v>
      </c>
      <c r="E36" s="16">
        <v>42704</v>
      </c>
      <c r="F36" s="9">
        <v>0</v>
      </c>
      <c r="G36" s="16">
        <v>42812</v>
      </c>
      <c r="H36" s="16">
        <v>42785</v>
      </c>
      <c r="I36" s="9" t="s">
        <v>63</v>
      </c>
      <c r="J36" s="17">
        <v>633.24</v>
      </c>
      <c r="K36" s="9">
        <v>24.36</v>
      </c>
      <c r="L36" s="17">
        <v>608.88</v>
      </c>
      <c r="M36" s="10">
        <f t="shared" si="0"/>
        <v>27</v>
      </c>
      <c r="N36" s="18">
        <f t="shared" si="1"/>
        <v>16439.76</v>
      </c>
      <c r="P36" s="8"/>
      <c r="R36" s="19"/>
    </row>
    <row r="37" spans="1:18" s="7" customFormat="1" ht="12.75">
      <c r="A37" s="15" t="s">
        <v>72</v>
      </c>
      <c r="B37" s="9">
        <v>290</v>
      </c>
      <c r="C37" s="16">
        <v>42808</v>
      </c>
      <c r="D37" s="9" t="str">
        <f>"0002152059"</f>
        <v>0002152059</v>
      </c>
      <c r="E37" s="16">
        <v>42735</v>
      </c>
      <c r="F37" s="9">
        <v>0</v>
      </c>
      <c r="G37" s="16">
        <v>42812</v>
      </c>
      <c r="H37" s="16">
        <v>42794</v>
      </c>
      <c r="I37" s="9" t="s">
        <v>63</v>
      </c>
      <c r="J37" s="17">
        <v>215.94</v>
      </c>
      <c r="K37" s="9">
        <v>38.94</v>
      </c>
      <c r="L37" s="17">
        <v>177</v>
      </c>
      <c r="M37" s="10">
        <f t="shared" si="0"/>
        <v>18</v>
      </c>
      <c r="N37" s="18">
        <f t="shared" si="1"/>
        <v>3186</v>
      </c>
      <c r="P37" s="8"/>
      <c r="R37" s="19"/>
    </row>
    <row r="38" spans="1:18" s="7" customFormat="1" ht="12.75">
      <c r="A38" s="15" t="s">
        <v>92</v>
      </c>
      <c r="B38" s="9">
        <v>36</v>
      </c>
      <c r="C38" s="16">
        <v>42762</v>
      </c>
      <c r="D38" s="9" t="s">
        <v>93</v>
      </c>
      <c r="E38" s="16">
        <v>42706</v>
      </c>
      <c r="F38" s="9">
        <v>0</v>
      </c>
      <c r="G38" s="16">
        <v>42765</v>
      </c>
      <c r="H38" s="16">
        <v>42747</v>
      </c>
      <c r="I38" s="9" t="s">
        <v>60</v>
      </c>
      <c r="J38" s="17">
        <v>114.16</v>
      </c>
      <c r="K38" s="9">
        <v>0</v>
      </c>
      <c r="L38" s="17">
        <v>114.16</v>
      </c>
      <c r="M38" s="10">
        <f t="shared" si="0"/>
        <v>18</v>
      </c>
      <c r="N38" s="18">
        <f t="shared" si="1"/>
        <v>2054.88</v>
      </c>
      <c r="P38" s="8"/>
      <c r="R38" s="19"/>
    </row>
    <row r="39" spans="1:18" s="7" customFormat="1" ht="12.75">
      <c r="A39" s="15" t="s">
        <v>94</v>
      </c>
      <c r="B39" s="9">
        <v>322</v>
      </c>
      <c r="C39" s="16">
        <v>42809</v>
      </c>
      <c r="D39" s="9" t="s">
        <v>95</v>
      </c>
      <c r="E39" s="16">
        <v>42733</v>
      </c>
      <c r="F39" s="9">
        <v>0</v>
      </c>
      <c r="G39" s="16">
        <v>42812</v>
      </c>
      <c r="H39" s="16">
        <v>42794</v>
      </c>
      <c r="I39" s="9" t="s">
        <v>63</v>
      </c>
      <c r="J39" s="17">
        <v>583.73</v>
      </c>
      <c r="K39" s="9">
        <v>105.26</v>
      </c>
      <c r="L39" s="17">
        <v>478.47</v>
      </c>
      <c r="M39" s="10">
        <f t="shared" si="0"/>
        <v>18</v>
      </c>
      <c r="N39" s="18">
        <f t="shared" si="1"/>
        <v>8612.460000000001</v>
      </c>
      <c r="P39" s="8"/>
      <c r="R39" s="19"/>
    </row>
    <row r="40" spans="1:18" s="7" customFormat="1" ht="12.75">
      <c r="A40" s="15" t="s">
        <v>96</v>
      </c>
      <c r="B40" s="9">
        <v>328</v>
      </c>
      <c r="C40" s="16">
        <v>42809</v>
      </c>
      <c r="D40" s="9" t="str">
        <f>"00479"</f>
        <v>00479</v>
      </c>
      <c r="E40" s="16">
        <v>42766</v>
      </c>
      <c r="F40" s="9">
        <v>0</v>
      </c>
      <c r="G40" s="16">
        <v>42812</v>
      </c>
      <c r="H40" s="16">
        <v>42794</v>
      </c>
      <c r="I40" s="9" t="s">
        <v>63</v>
      </c>
      <c r="J40" s="17">
        <v>1159</v>
      </c>
      <c r="K40" s="9">
        <v>209</v>
      </c>
      <c r="L40" s="17">
        <v>950</v>
      </c>
      <c r="M40" s="10">
        <f>+G40-H40</f>
        <v>18</v>
      </c>
      <c r="N40" s="18">
        <f t="shared" si="1"/>
        <v>17100</v>
      </c>
      <c r="P40" s="8"/>
      <c r="R40" s="19"/>
    </row>
    <row r="41" spans="1:18" s="7" customFormat="1" ht="12.75">
      <c r="A41" s="15" t="s">
        <v>97</v>
      </c>
      <c r="B41" s="9">
        <v>292</v>
      </c>
      <c r="C41" s="16">
        <v>42808</v>
      </c>
      <c r="D41" s="9" t="s">
        <v>98</v>
      </c>
      <c r="E41" s="16">
        <v>42760</v>
      </c>
      <c r="F41" s="9">
        <v>0</v>
      </c>
      <c r="G41" s="16">
        <v>42812</v>
      </c>
      <c r="H41" s="16">
        <v>42794</v>
      </c>
      <c r="I41" s="9" t="s">
        <v>63</v>
      </c>
      <c r="J41" s="17">
        <v>4100.57</v>
      </c>
      <c r="K41" s="9">
        <v>739.45</v>
      </c>
      <c r="L41" s="17">
        <v>3361.12</v>
      </c>
      <c r="M41" s="10">
        <f t="shared" si="0"/>
        <v>18</v>
      </c>
      <c r="N41" s="18">
        <f t="shared" si="1"/>
        <v>60500.159999999996</v>
      </c>
      <c r="P41" s="8"/>
      <c r="R41" s="19"/>
    </row>
    <row r="42" spans="1:18" s="7" customFormat="1" ht="12.75">
      <c r="A42" s="15" t="s">
        <v>1</v>
      </c>
      <c r="B42" s="9">
        <v>325</v>
      </c>
      <c r="C42" s="16">
        <v>42809</v>
      </c>
      <c r="D42" s="9" t="s">
        <v>2</v>
      </c>
      <c r="E42" s="16">
        <v>42724</v>
      </c>
      <c r="F42" s="9">
        <v>0</v>
      </c>
      <c r="G42" s="16">
        <v>42812</v>
      </c>
      <c r="H42" s="16">
        <v>42794</v>
      </c>
      <c r="I42" s="9" t="s">
        <v>63</v>
      </c>
      <c r="J42" s="17">
        <v>4392.2</v>
      </c>
      <c r="K42" s="9">
        <v>399.29</v>
      </c>
      <c r="L42" s="17">
        <v>3992.91</v>
      </c>
      <c r="M42" s="10">
        <f t="shared" si="0"/>
        <v>18</v>
      </c>
      <c r="N42" s="18">
        <f t="shared" si="1"/>
        <v>71872.38</v>
      </c>
      <c r="P42" s="8"/>
      <c r="R42" s="19"/>
    </row>
    <row r="43" spans="1:18" s="7" customFormat="1" ht="12.75">
      <c r="A43" s="15" t="s">
        <v>4</v>
      </c>
      <c r="B43" s="9">
        <v>15</v>
      </c>
      <c r="C43" s="16">
        <v>42761</v>
      </c>
      <c r="D43" s="9" t="str">
        <f>"374"</f>
        <v>374</v>
      </c>
      <c r="E43" s="16">
        <v>42717</v>
      </c>
      <c r="F43" s="9">
        <v>0</v>
      </c>
      <c r="G43" s="16">
        <v>42765</v>
      </c>
      <c r="H43" s="16">
        <v>42748</v>
      </c>
      <c r="I43" s="9" t="s">
        <v>63</v>
      </c>
      <c r="J43" s="17">
        <v>230</v>
      </c>
      <c r="K43" s="9">
        <v>0</v>
      </c>
      <c r="L43" s="17">
        <v>230</v>
      </c>
      <c r="M43" s="10">
        <f t="shared" si="0"/>
        <v>17</v>
      </c>
      <c r="N43" s="18">
        <f t="shared" si="1"/>
        <v>3910</v>
      </c>
      <c r="P43" s="8"/>
      <c r="R43" s="19"/>
    </row>
    <row r="44" spans="1:18" s="7" customFormat="1" ht="12.75">
      <c r="A44" s="15" t="s">
        <v>70</v>
      </c>
      <c r="B44" s="9">
        <v>8</v>
      </c>
      <c r="C44" s="16">
        <v>42761</v>
      </c>
      <c r="D44" s="9" t="s">
        <v>71</v>
      </c>
      <c r="E44" s="16">
        <v>42717</v>
      </c>
      <c r="F44" s="9">
        <v>0</v>
      </c>
      <c r="G44" s="16">
        <v>42765</v>
      </c>
      <c r="H44" s="16">
        <v>42750</v>
      </c>
      <c r="I44" s="9" t="s">
        <v>63</v>
      </c>
      <c r="J44" s="17">
        <v>33729.56</v>
      </c>
      <c r="K44" s="17">
        <v>3066.32</v>
      </c>
      <c r="L44" s="17">
        <v>30663.24</v>
      </c>
      <c r="M44" s="10">
        <f t="shared" si="0"/>
        <v>15</v>
      </c>
      <c r="N44" s="18">
        <f t="shared" si="1"/>
        <v>459948.60000000003</v>
      </c>
      <c r="P44" s="8"/>
      <c r="R44" s="19"/>
    </row>
    <row r="45" spans="1:18" s="7" customFormat="1" ht="12.75">
      <c r="A45" s="15" t="s">
        <v>5</v>
      </c>
      <c r="B45" s="9">
        <v>30</v>
      </c>
      <c r="C45" s="16">
        <v>42761</v>
      </c>
      <c r="D45" s="9" t="s">
        <v>84</v>
      </c>
      <c r="E45" s="16">
        <v>42723</v>
      </c>
      <c r="F45" s="9">
        <v>0</v>
      </c>
      <c r="G45" s="16">
        <v>42765</v>
      </c>
      <c r="H45" s="16">
        <v>42753</v>
      </c>
      <c r="I45" s="9" t="s">
        <v>60</v>
      </c>
      <c r="J45" s="17">
        <v>605</v>
      </c>
      <c r="K45" s="9">
        <v>55</v>
      </c>
      <c r="L45" s="17">
        <v>550</v>
      </c>
      <c r="M45" s="10">
        <f t="shared" si="0"/>
        <v>12</v>
      </c>
      <c r="N45" s="18">
        <f t="shared" si="1"/>
        <v>6600</v>
      </c>
      <c r="P45" s="8"/>
      <c r="R45" s="19"/>
    </row>
    <row r="46" spans="1:18" s="7" customFormat="1" ht="12.75">
      <c r="A46" s="15" t="s">
        <v>85</v>
      </c>
      <c r="B46" s="9">
        <v>25</v>
      </c>
      <c r="C46" s="16">
        <v>42761</v>
      </c>
      <c r="D46" s="9" t="str">
        <f>"41604168291"</f>
        <v>41604168291</v>
      </c>
      <c r="E46" s="16">
        <v>42725</v>
      </c>
      <c r="F46" s="9">
        <v>0</v>
      </c>
      <c r="G46" s="16">
        <v>42765</v>
      </c>
      <c r="H46" s="16">
        <v>42755</v>
      </c>
      <c r="I46" s="9" t="s">
        <v>63</v>
      </c>
      <c r="J46" s="17">
        <v>9.98</v>
      </c>
      <c r="K46" s="9">
        <v>1.8</v>
      </c>
      <c r="L46" s="17">
        <v>8.18</v>
      </c>
      <c r="M46" s="10">
        <f t="shared" si="0"/>
        <v>10</v>
      </c>
      <c r="N46" s="18">
        <f t="shared" si="1"/>
        <v>81.8</v>
      </c>
      <c r="P46" s="8"/>
      <c r="R46" s="19"/>
    </row>
    <row r="47" spans="1:18" s="7" customFormat="1" ht="12.75">
      <c r="A47" s="15" t="s">
        <v>85</v>
      </c>
      <c r="B47" s="9">
        <v>26</v>
      </c>
      <c r="C47" s="16">
        <v>42761</v>
      </c>
      <c r="D47" s="9" t="str">
        <f>"41604168295"</f>
        <v>41604168295</v>
      </c>
      <c r="E47" s="16">
        <v>42725</v>
      </c>
      <c r="F47" s="9">
        <v>0</v>
      </c>
      <c r="G47" s="16">
        <v>42765</v>
      </c>
      <c r="H47" s="16">
        <v>42755</v>
      </c>
      <c r="I47" s="9" t="s">
        <v>63</v>
      </c>
      <c r="J47" s="17">
        <v>217.43</v>
      </c>
      <c r="K47" s="9">
        <v>39.21</v>
      </c>
      <c r="L47" s="17">
        <v>178.22</v>
      </c>
      <c r="M47" s="10">
        <f t="shared" si="0"/>
        <v>10</v>
      </c>
      <c r="N47" s="18">
        <f t="shared" si="1"/>
        <v>1782.2</v>
      </c>
      <c r="P47" s="8"/>
      <c r="R47" s="19"/>
    </row>
    <row r="48" spans="1:18" s="7" customFormat="1" ht="12.75">
      <c r="A48" s="15" t="s">
        <v>85</v>
      </c>
      <c r="B48" s="9">
        <v>22</v>
      </c>
      <c r="C48" s="16">
        <v>42761</v>
      </c>
      <c r="D48" s="9" t="str">
        <f>"41604168287"</f>
        <v>41604168287</v>
      </c>
      <c r="E48" s="16">
        <v>42725</v>
      </c>
      <c r="F48" s="9">
        <v>0</v>
      </c>
      <c r="G48" s="16">
        <v>42765</v>
      </c>
      <c r="H48" s="16">
        <v>42755</v>
      </c>
      <c r="I48" s="9" t="s">
        <v>63</v>
      </c>
      <c r="J48" s="17">
        <v>180.21</v>
      </c>
      <c r="K48" s="9">
        <v>32.5</v>
      </c>
      <c r="L48" s="17">
        <v>147.71</v>
      </c>
      <c r="M48" s="10">
        <f t="shared" si="0"/>
        <v>10</v>
      </c>
      <c r="N48" s="18">
        <f t="shared" si="1"/>
        <v>1477.1000000000001</v>
      </c>
      <c r="P48" s="8"/>
      <c r="R48" s="19"/>
    </row>
    <row r="49" spans="1:18" s="7" customFormat="1" ht="12.75">
      <c r="A49" s="15" t="s">
        <v>85</v>
      </c>
      <c r="B49" s="9">
        <v>24</v>
      </c>
      <c r="C49" s="16">
        <v>42761</v>
      </c>
      <c r="D49" s="9" t="str">
        <f>"41604168293"</f>
        <v>41604168293</v>
      </c>
      <c r="E49" s="16">
        <v>42725</v>
      </c>
      <c r="F49" s="9">
        <v>0</v>
      </c>
      <c r="G49" s="16">
        <v>42765</v>
      </c>
      <c r="H49" s="16">
        <v>42755</v>
      </c>
      <c r="I49" s="9" t="s">
        <v>63</v>
      </c>
      <c r="J49" s="17">
        <v>4193.1</v>
      </c>
      <c r="K49" s="9">
        <v>756.13</v>
      </c>
      <c r="L49" s="17">
        <v>3436.97</v>
      </c>
      <c r="M49" s="10">
        <f t="shared" si="0"/>
        <v>10</v>
      </c>
      <c r="N49" s="18">
        <f t="shared" si="1"/>
        <v>34369.7</v>
      </c>
      <c r="P49" s="8"/>
      <c r="R49" s="19"/>
    </row>
    <row r="50" spans="1:18" s="7" customFormat="1" ht="12.75">
      <c r="A50" s="15" t="s">
        <v>85</v>
      </c>
      <c r="B50" s="9">
        <v>17</v>
      </c>
      <c r="C50" s="16">
        <v>42761</v>
      </c>
      <c r="D50" s="9" t="str">
        <f>"41604168290"</f>
        <v>41604168290</v>
      </c>
      <c r="E50" s="16">
        <v>42725</v>
      </c>
      <c r="F50" s="9">
        <v>0</v>
      </c>
      <c r="G50" s="16">
        <v>42765</v>
      </c>
      <c r="H50" s="16">
        <v>42755</v>
      </c>
      <c r="I50" s="9" t="s">
        <v>63</v>
      </c>
      <c r="J50" s="17">
        <v>864.72</v>
      </c>
      <c r="K50" s="9">
        <v>155.93</v>
      </c>
      <c r="L50" s="17">
        <v>708.79</v>
      </c>
      <c r="M50" s="10">
        <f t="shared" si="0"/>
        <v>10</v>
      </c>
      <c r="N50" s="18">
        <f t="shared" si="1"/>
        <v>7087.9</v>
      </c>
      <c r="P50" s="8"/>
      <c r="R50" s="19"/>
    </row>
    <row r="51" spans="1:18" s="7" customFormat="1" ht="12.75">
      <c r="A51" s="15" t="s">
        <v>85</v>
      </c>
      <c r="B51" s="9">
        <v>21</v>
      </c>
      <c r="C51" s="16">
        <v>42761</v>
      </c>
      <c r="D51" s="9" t="str">
        <f>"41604168298"</f>
        <v>41604168298</v>
      </c>
      <c r="E51" s="16">
        <v>42725</v>
      </c>
      <c r="F51" s="9">
        <v>0</v>
      </c>
      <c r="G51" s="16">
        <v>42765</v>
      </c>
      <c r="H51" s="16">
        <v>42755</v>
      </c>
      <c r="I51" s="9" t="s">
        <v>63</v>
      </c>
      <c r="J51" s="17">
        <v>45.63</v>
      </c>
      <c r="K51" s="9">
        <v>5.04</v>
      </c>
      <c r="L51" s="17">
        <v>40.59</v>
      </c>
      <c r="M51" s="10">
        <f t="shared" si="0"/>
        <v>10</v>
      </c>
      <c r="N51" s="18">
        <f t="shared" si="1"/>
        <v>405.90000000000003</v>
      </c>
      <c r="P51" s="8"/>
      <c r="R51" s="19"/>
    </row>
    <row r="52" spans="1:18" s="7" customFormat="1" ht="12.75">
      <c r="A52" s="15" t="s">
        <v>85</v>
      </c>
      <c r="B52" s="9">
        <v>18</v>
      </c>
      <c r="C52" s="16">
        <v>42761</v>
      </c>
      <c r="D52" s="9" t="str">
        <f>"41604168296"</f>
        <v>41604168296</v>
      </c>
      <c r="E52" s="16">
        <v>42725</v>
      </c>
      <c r="F52" s="9">
        <v>0</v>
      </c>
      <c r="G52" s="16">
        <v>42765</v>
      </c>
      <c r="H52" s="16">
        <v>42755</v>
      </c>
      <c r="I52" s="9" t="s">
        <v>63</v>
      </c>
      <c r="J52" s="17">
        <v>630.65</v>
      </c>
      <c r="K52" s="9">
        <v>113.72</v>
      </c>
      <c r="L52" s="17">
        <v>516.93</v>
      </c>
      <c r="M52" s="10">
        <f t="shared" si="0"/>
        <v>10</v>
      </c>
      <c r="N52" s="18">
        <f t="shared" si="1"/>
        <v>5169.299999999999</v>
      </c>
      <c r="P52" s="8"/>
      <c r="R52" s="19"/>
    </row>
    <row r="53" spans="1:18" s="7" customFormat="1" ht="12.75">
      <c r="A53" s="15" t="s">
        <v>85</v>
      </c>
      <c r="B53" s="9">
        <v>23</v>
      </c>
      <c r="C53" s="16">
        <v>42761</v>
      </c>
      <c r="D53" s="9" t="str">
        <f>"41604168288"</f>
        <v>41604168288</v>
      </c>
      <c r="E53" s="16">
        <v>42725</v>
      </c>
      <c r="F53" s="9">
        <v>0</v>
      </c>
      <c r="G53" s="16">
        <v>42765</v>
      </c>
      <c r="H53" s="16">
        <v>42755</v>
      </c>
      <c r="I53" s="9" t="s">
        <v>63</v>
      </c>
      <c r="J53" s="17">
        <v>1499.82</v>
      </c>
      <c r="K53" s="9">
        <v>270.46</v>
      </c>
      <c r="L53" s="17">
        <v>1229.36</v>
      </c>
      <c r="M53" s="10">
        <f t="shared" si="0"/>
        <v>10</v>
      </c>
      <c r="N53" s="18">
        <f t="shared" si="1"/>
        <v>12293.599999999999</v>
      </c>
      <c r="P53" s="8"/>
      <c r="R53" s="19"/>
    </row>
    <row r="54" spans="1:18" s="7" customFormat="1" ht="12.75">
      <c r="A54" s="15" t="s">
        <v>85</v>
      </c>
      <c r="B54" s="9">
        <v>19</v>
      </c>
      <c r="C54" s="16">
        <v>42761</v>
      </c>
      <c r="D54" s="9" t="str">
        <f>"41604168297"</f>
        <v>41604168297</v>
      </c>
      <c r="E54" s="16">
        <v>42725</v>
      </c>
      <c r="F54" s="9">
        <v>0</v>
      </c>
      <c r="G54" s="16">
        <v>42765</v>
      </c>
      <c r="H54" s="16">
        <v>42755</v>
      </c>
      <c r="I54" s="9" t="s">
        <v>63</v>
      </c>
      <c r="J54" s="17">
        <v>50.72</v>
      </c>
      <c r="K54" s="9">
        <v>9.15</v>
      </c>
      <c r="L54" s="17">
        <v>41.57</v>
      </c>
      <c r="M54" s="10">
        <f t="shared" si="0"/>
        <v>10</v>
      </c>
      <c r="N54" s="18">
        <f t="shared" si="1"/>
        <v>415.7</v>
      </c>
      <c r="P54" s="8"/>
      <c r="R54" s="19"/>
    </row>
    <row r="55" spans="1:18" s="7" customFormat="1" ht="12.75">
      <c r="A55" s="15" t="s">
        <v>85</v>
      </c>
      <c r="B55" s="9">
        <v>27</v>
      </c>
      <c r="C55" s="16">
        <v>42761</v>
      </c>
      <c r="D55" s="9" t="str">
        <f>"41604168289"</f>
        <v>41604168289</v>
      </c>
      <c r="E55" s="16">
        <v>42725</v>
      </c>
      <c r="F55" s="9">
        <v>0</v>
      </c>
      <c r="G55" s="16">
        <v>42765</v>
      </c>
      <c r="H55" s="16">
        <v>42755</v>
      </c>
      <c r="I55" s="9" t="s">
        <v>63</v>
      </c>
      <c r="J55" s="17">
        <v>204.89</v>
      </c>
      <c r="K55" s="9">
        <v>36.95</v>
      </c>
      <c r="L55" s="17">
        <v>167.94</v>
      </c>
      <c r="M55" s="10">
        <f t="shared" si="0"/>
        <v>10</v>
      </c>
      <c r="N55" s="18">
        <f t="shared" si="1"/>
        <v>1679.4</v>
      </c>
      <c r="P55" s="8"/>
      <c r="R55" s="19"/>
    </row>
    <row r="56" spans="1:18" s="7" customFormat="1" ht="12.75">
      <c r="A56" s="15" t="s">
        <v>85</v>
      </c>
      <c r="B56" s="9">
        <v>16</v>
      </c>
      <c r="C56" s="16">
        <v>42761</v>
      </c>
      <c r="D56" s="9" t="str">
        <f>"41604168292"</f>
        <v>41604168292</v>
      </c>
      <c r="E56" s="16">
        <v>42725</v>
      </c>
      <c r="F56" s="9">
        <v>0</v>
      </c>
      <c r="G56" s="16">
        <v>42765</v>
      </c>
      <c r="H56" s="16">
        <v>42755</v>
      </c>
      <c r="I56" s="9" t="s">
        <v>63</v>
      </c>
      <c r="J56" s="17">
        <v>1567.92</v>
      </c>
      <c r="K56" s="9">
        <v>282.74</v>
      </c>
      <c r="L56" s="17">
        <v>1285.18</v>
      </c>
      <c r="M56" s="10">
        <f t="shared" si="0"/>
        <v>10</v>
      </c>
      <c r="N56" s="18">
        <f t="shared" si="1"/>
        <v>12851.800000000001</v>
      </c>
      <c r="P56" s="8"/>
      <c r="R56" s="19"/>
    </row>
    <row r="57" spans="1:18" s="7" customFormat="1" ht="12.75">
      <c r="A57" s="15" t="s">
        <v>85</v>
      </c>
      <c r="B57" s="9">
        <v>20</v>
      </c>
      <c r="C57" s="16">
        <v>42761</v>
      </c>
      <c r="D57" s="9" t="str">
        <f>"41604168294"</f>
        <v>41604168294</v>
      </c>
      <c r="E57" s="16">
        <v>42725</v>
      </c>
      <c r="F57" s="9">
        <v>0</v>
      </c>
      <c r="G57" s="16">
        <v>42765</v>
      </c>
      <c r="H57" s="16">
        <v>42755</v>
      </c>
      <c r="I57" s="9" t="s">
        <v>63</v>
      </c>
      <c r="J57" s="17">
        <v>9.98</v>
      </c>
      <c r="K57" s="9">
        <v>1.8</v>
      </c>
      <c r="L57" s="17">
        <v>8.18</v>
      </c>
      <c r="M57" s="10">
        <f t="shared" si="0"/>
        <v>10</v>
      </c>
      <c r="N57" s="18">
        <f t="shared" si="1"/>
        <v>81.8</v>
      </c>
      <c r="P57" s="8"/>
      <c r="R57" s="19"/>
    </row>
    <row r="58" spans="1:18" s="7" customFormat="1" ht="12.75">
      <c r="A58" s="15" t="s">
        <v>72</v>
      </c>
      <c r="B58" s="9">
        <v>330</v>
      </c>
      <c r="C58" s="16">
        <v>42809</v>
      </c>
      <c r="D58" s="9" t="str">
        <f>"0001102872"</f>
        <v>0001102872</v>
      </c>
      <c r="E58" s="16">
        <v>42766</v>
      </c>
      <c r="F58" s="9">
        <v>0</v>
      </c>
      <c r="G58" s="16">
        <v>42812</v>
      </c>
      <c r="H58" s="16">
        <v>42806</v>
      </c>
      <c r="I58" s="9" t="s">
        <v>63</v>
      </c>
      <c r="J58" s="17">
        <v>1181.6</v>
      </c>
      <c r="K58" s="9">
        <v>0</v>
      </c>
      <c r="L58" s="17">
        <v>1181.6</v>
      </c>
      <c r="M58" s="10">
        <f t="shared" si="0"/>
        <v>6</v>
      </c>
      <c r="N58" s="18">
        <f t="shared" si="1"/>
        <v>7089.599999999999</v>
      </c>
      <c r="P58" s="8"/>
      <c r="R58" s="19"/>
    </row>
    <row r="59" spans="1:18" s="7" customFormat="1" ht="12.75">
      <c r="A59" s="15" t="s">
        <v>72</v>
      </c>
      <c r="B59" s="9">
        <v>330</v>
      </c>
      <c r="C59" s="16">
        <v>42809</v>
      </c>
      <c r="D59" s="9" t="str">
        <f>"0001102547"</f>
        <v>0001102547</v>
      </c>
      <c r="E59" s="16">
        <v>42766</v>
      </c>
      <c r="F59" s="9">
        <v>0</v>
      </c>
      <c r="G59" s="16">
        <v>42812</v>
      </c>
      <c r="H59" s="16">
        <v>42806</v>
      </c>
      <c r="I59" s="9" t="s">
        <v>63</v>
      </c>
      <c r="J59" s="17">
        <v>220.1</v>
      </c>
      <c r="K59" s="9">
        <v>0</v>
      </c>
      <c r="L59" s="17">
        <v>220.1</v>
      </c>
      <c r="M59" s="10">
        <f t="shared" si="0"/>
        <v>6</v>
      </c>
      <c r="N59" s="18">
        <f t="shared" si="1"/>
        <v>1320.6</v>
      </c>
      <c r="P59" s="8"/>
      <c r="R59" s="19"/>
    </row>
    <row r="60" spans="1:18" s="7" customFormat="1" ht="25.5">
      <c r="A60" s="15" t="s">
        <v>6</v>
      </c>
      <c r="B60" s="9">
        <v>13</v>
      </c>
      <c r="C60" s="16">
        <v>42761</v>
      </c>
      <c r="D60" s="9" t="s">
        <v>7</v>
      </c>
      <c r="E60" s="16">
        <v>42732</v>
      </c>
      <c r="F60" s="9">
        <v>0</v>
      </c>
      <c r="G60" s="16">
        <v>42765</v>
      </c>
      <c r="H60" s="16">
        <v>42762</v>
      </c>
      <c r="I60" s="9" t="s">
        <v>60</v>
      </c>
      <c r="J60" s="17">
        <v>1000</v>
      </c>
      <c r="K60" s="9">
        <v>0</v>
      </c>
      <c r="L60" s="17">
        <v>1000</v>
      </c>
      <c r="M60" s="10">
        <f t="shared" si="0"/>
        <v>3</v>
      </c>
      <c r="N60" s="18">
        <f t="shared" si="1"/>
        <v>3000</v>
      </c>
      <c r="P60" s="8"/>
      <c r="R60" s="19"/>
    </row>
    <row r="61" spans="1:18" s="7" customFormat="1" ht="12.75">
      <c r="A61" s="15" t="s">
        <v>90</v>
      </c>
      <c r="B61" s="9">
        <v>293</v>
      </c>
      <c r="C61" s="16">
        <v>42808</v>
      </c>
      <c r="D61" s="9" t="s">
        <v>3</v>
      </c>
      <c r="E61" s="16">
        <v>42735</v>
      </c>
      <c r="F61" s="9">
        <v>0</v>
      </c>
      <c r="G61" s="16">
        <v>42812</v>
      </c>
      <c r="H61" s="16">
        <v>42811</v>
      </c>
      <c r="I61" s="9" t="s">
        <v>63</v>
      </c>
      <c r="J61" s="17">
        <v>563.28</v>
      </c>
      <c r="K61" s="9">
        <v>21.66</v>
      </c>
      <c r="L61" s="17">
        <v>541.62</v>
      </c>
      <c r="M61" s="10">
        <f t="shared" si="0"/>
        <v>1</v>
      </c>
      <c r="N61" s="18">
        <f>+M61*L61</f>
        <v>541.62</v>
      </c>
      <c r="P61" s="8"/>
      <c r="R61" s="19"/>
    </row>
    <row r="62" spans="1:18" s="7" customFormat="1" ht="12.75">
      <c r="A62" s="15" t="s">
        <v>8</v>
      </c>
      <c r="B62" s="9">
        <v>180</v>
      </c>
      <c r="C62" s="16">
        <v>42786</v>
      </c>
      <c r="D62" s="9" t="str">
        <f>"6820161205003209"</f>
        <v>6820161205003209</v>
      </c>
      <c r="E62" s="16">
        <v>42725</v>
      </c>
      <c r="F62" s="9">
        <v>0</v>
      </c>
      <c r="G62" s="16">
        <v>42786</v>
      </c>
      <c r="H62" s="16">
        <v>42786</v>
      </c>
      <c r="I62" s="9" t="s">
        <v>63</v>
      </c>
      <c r="J62" s="17">
        <v>134.59</v>
      </c>
      <c r="K62" s="9">
        <v>24.27</v>
      </c>
      <c r="L62" s="17">
        <v>110.32</v>
      </c>
      <c r="M62" s="10">
        <f t="shared" si="0"/>
        <v>0</v>
      </c>
      <c r="N62" s="18">
        <f t="shared" si="1"/>
        <v>0</v>
      </c>
      <c r="P62" s="8"/>
      <c r="R62" s="19"/>
    </row>
    <row r="63" spans="1:18" s="7" customFormat="1" ht="12.75">
      <c r="A63" s="15" t="s">
        <v>9</v>
      </c>
      <c r="B63" s="9">
        <v>9</v>
      </c>
      <c r="C63" s="16">
        <v>42761</v>
      </c>
      <c r="D63" s="9" t="s">
        <v>10</v>
      </c>
      <c r="E63" s="16">
        <v>42734</v>
      </c>
      <c r="F63" s="9">
        <v>0</v>
      </c>
      <c r="G63" s="16">
        <v>42765</v>
      </c>
      <c r="H63" s="16">
        <v>42765</v>
      </c>
      <c r="I63" s="9" t="s">
        <v>63</v>
      </c>
      <c r="J63" s="17">
        <v>6439.68</v>
      </c>
      <c r="K63" s="9">
        <v>1161.25</v>
      </c>
      <c r="L63" s="17">
        <v>5278.43</v>
      </c>
      <c r="M63" s="10">
        <f t="shared" si="0"/>
        <v>0</v>
      </c>
      <c r="N63" s="18">
        <f t="shared" si="1"/>
        <v>0</v>
      </c>
      <c r="P63" s="8"/>
      <c r="R63" s="19"/>
    </row>
    <row r="64" spans="1:18" s="7" customFormat="1" ht="12.75">
      <c r="A64" s="15" t="s">
        <v>13</v>
      </c>
      <c r="B64" s="9">
        <v>7</v>
      </c>
      <c r="C64" s="16">
        <v>42761</v>
      </c>
      <c r="D64" s="9" t="s">
        <v>14</v>
      </c>
      <c r="E64" s="16">
        <v>42735</v>
      </c>
      <c r="F64" s="9">
        <v>0</v>
      </c>
      <c r="G64" s="16">
        <v>42765</v>
      </c>
      <c r="H64" s="16">
        <v>42765</v>
      </c>
      <c r="I64" s="9" t="s">
        <v>63</v>
      </c>
      <c r="J64" s="17">
        <v>899</v>
      </c>
      <c r="K64" s="9">
        <v>0</v>
      </c>
      <c r="L64" s="17">
        <v>899</v>
      </c>
      <c r="M64" s="10">
        <f t="shared" si="0"/>
        <v>0</v>
      </c>
      <c r="N64" s="18">
        <f t="shared" si="1"/>
        <v>0</v>
      </c>
      <c r="P64" s="8"/>
      <c r="R64" s="19"/>
    </row>
    <row r="65" spans="1:18" s="7" customFormat="1" ht="25.5">
      <c r="A65" s="15" t="s">
        <v>15</v>
      </c>
      <c r="B65" s="9">
        <v>12</v>
      </c>
      <c r="C65" s="16">
        <v>42761</v>
      </c>
      <c r="D65" s="9" t="s">
        <v>16</v>
      </c>
      <c r="E65" s="16">
        <v>42727</v>
      </c>
      <c r="F65" s="9">
        <v>0</v>
      </c>
      <c r="G65" s="16">
        <v>42765</v>
      </c>
      <c r="H65" s="16">
        <v>42766</v>
      </c>
      <c r="I65" s="9" t="s">
        <v>63</v>
      </c>
      <c r="J65" s="17">
        <v>1132</v>
      </c>
      <c r="K65" s="9">
        <v>0</v>
      </c>
      <c r="L65" s="17">
        <v>1132</v>
      </c>
      <c r="M65" s="10">
        <f t="shared" si="0"/>
        <v>-1</v>
      </c>
      <c r="N65" s="18">
        <f t="shared" si="1"/>
        <v>-1132</v>
      </c>
      <c r="P65" s="8"/>
      <c r="R65" s="19"/>
    </row>
    <row r="66" spans="1:18" s="7" customFormat="1" ht="12.75">
      <c r="A66" s="15" t="s">
        <v>17</v>
      </c>
      <c r="B66" s="9">
        <v>32</v>
      </c>
      <c r="C66" s="16">
        <v>42762</v>
      </c>
      <c r="D66" s="9" t="s">
        <v>18</v>
      </c>
      <c r="E66" s="16">
        <v>42716</v>
      </c>
      <c r="F66" s="9">
        <v>0</v>
      </c>
      <c r="G66" s="16">
        <v>42765</v>
      </c>
      <c r="H66" s="16">
        <v>42766</v>
      </c>
      <c r="I66" s="9" t="s">
        <v>63</v>
      </c>
      <c r="J66" s="17">
        <v>1998.36</v>
      </c>
      <c r="K66" s="9">
        <v>360.36</v>
      </c>
      <c r="L66" s="17">
        <v>1638</v>
      </c>
      <c r="M66" s="10">
        <f t="shared" si="0"/>
        <v>-1</v>
      </c>
      <c r="N66" s="18">
        <f t="shared" si="1"/>
        <v>-1638</v>
      </c>
      <c r="P66" s="8"/>
      <c r="R66" s="19"/>
    </row>
    <row r="67" spans="1:18" s="7" customFormat="1" ht="12.75">
      <c r="A67" s="15" t="s">
        <v>19</v>
      </c>
      <c r="B67" s="9">
        <v>10</v>
      </c>
      <c r="C67" s="16">
        <v>42761</v>
      </c>
      <c r="D67" s="9" t="s">
        <v>20</v>
      </c>
      <c r="E67" s="16">
        <v>42734</v>
      </c>
      <c r="F67" s="9">
        <v>0</v>
      </c>
      <c r="G67" s="16">
        <v>42765</v>
      </c>
      <c r="H67" s="16">
        <v>42766</v>
      </c>
      <c r="I67" s="9" t="s">
        <v>63</v>
      </c>
      <c r="J67" s="17">
        <v>986.74</v>
      </c>
      <c r="K67" s="9">
        <v>177.94</v>
      </c>
      <c r="L67" s="17">
        <v>808.8</v>
      </c>
      <c r="M67" s="10">
        <f aca="true" t="shared" si="2" ref="M67:M74">+G67-H67</f>
        <v>-1</v>
      </c>
      <c r="N67" s="18">
        <f aca="true" t="shared" si="3" ref="N67:N74">+M67*L67</f>
        <v>-808.8</v>
      </c>
      <c r="P67" s="8"/>
      <c r="R67" s="19"/>
    </row>
    <row r="68" spans="1:18" s="7" customFormat="1" ht="12.75">
      <c r="A68" s="15" t="s">
        <v>90</v>
      </c>
      <c r="B68" s="9">
        <v>5</v>
      </c>
      <c r="C68" s="16">
        <v>42761</v>
      </c>
      <c r="D68" s="9" t="s">
        <v>21</v>
      </c>
      <c r="E68" s="16">
        <v>42704</v>
      </c>
      <c r="F68" s="9">
        <v>0</v>
      </c>
      <c r="G68" s="16">
        <v>42765</v>
      </c>
      <c r="H68" s="16">
        <v>42766</v>
      </c>
      <c r="I68" s="9" t="s">
        <v>63</v>
      </c>
      <c r="J68" s="17">
        <v>15517.94</v>
      </c>
      <c r="K68" s="9">
        <v>596.84</v>
      </c>
      <c r="L68" s="17">
        <v>14921.1</v>
      </c>
      <c r="M68" s="10">
        <f t="shared" si="2"/>
        <v>-1</v>
      </c>
      <c r="N68" s="18">
        <f t="shared" si="3"/>
        <v>-14921.1</v>
      </c>
      <c r="P68" s="8"/>
      <c r="R68" s="19"/>
    </row>
    <row r="69" spans="1:18" s="7" customFormat="1" ht="12.75">
      <c r="A69" s="15" t="s">
        <v>22</v>
      </c>
      <c r="B69" s="9">
        <v>38</v>
      </c>
      <c r="C69" s="16">
        <v>42762</v>
      </c>
      <c r="D69" s="9" t="s">
        <v>23</v>
      </c>
      <c r="E69" s="16">
        <v>42704</v>
      </c>
      <c r="F69" s="9">
        <v>0</v>
      </c>
      <c r="G69" s="16">
        <v>42765</v>
      </c>
      <c r="H69" s="16">
        <v>42766</v>
      </c>
      <c r="I69" s="9" t="s">
        <v>63</v>
      </c>
      <c r="J69" s="17">
        <v>149.6</v>
      </c>
      <c r="K69" s="9">
        <v>26.98</v>
      </c>
      <c r="L69" s="17">
        <v>122.62</v>
      </c>
      <c r="M69" s="10">
        <f t="shared" si="2"/>
        <v>-1</v>
      </c>
      <c r="N69" s="18">
        <f t="shared" si="3"/>
        <v>-122.62</v>
      </c>
      <c r="P69" s="8"/>
      <c r="R69" s="19"/>
    </row>
    <row r="70" spans="1:18" s="7" customFormat="1" ht="12.75">
      <c r="A70" s="15" t="s">
        <v>22</v>
      </c>
      <c r="B70" s="9">
        <v>37</v>
      </c>
      <c r="C70" s="16">
        <v>42762</v>
      </c>
      <c r="D70" s="9" t="s">
        <v>24</v>
      </c>
      <c r="E70" s="16">
        <v>42704</v>
      </c>
      <c r="F70" s="9">
        <v>0</v>
      </c>
      <c r="G70" s="16">
        <v>42765</v>
      </c>
      <c r="H70" s="16">
        <v>42766</v>
      </c>
      <c r="I70" s="9" t="s">
        <v>63</v>
      </c>
      <c r="J70" s="17">
        <v>68.32</v>
      </c>
      <c r="K70" s="9">
        <v>12.32</v>
      </c>
      <c r="L70" s="17">
        <v>56</v>
      </c>
      <c r="M70" s="10">
        <f t="shared" si="2"/>
        <v>-1</v>
      </c>
      <c r="N70" s="18">
        <f t="shared" si="3"/>
        <v>-56</v>
      </c>
      <c r="P70" s="8"/>
      <c r="R70" s="19"/>
    </row>
    <row r="71" spans="1:18" s="7" customFormat="1" ht="12.75">
      <c r="A71" s="15" t="s">
        <v>25</v>
      </c>
      <c r="B71" s="9">
        <v>28</v>
      </c>
      <c r="C71" s="16">
        <v>42761</v>
      </c>
      <c r="D71" s="9" t="s">
        <v>26</v>
      </c>
      <c r="E71" s="16">
        <v>42704</v>
      </c>
      <c r="F71" s="9">
        <v>0</v>
      </c>
      <c r="G71" s="16">
        <v>42765</v>
      </c>
      <c r="H71" s="16">
        <v>42766</v>
      </c>
      <c r="I71" s="9" t="s">
        <v>63</v>
      </c>
      <c r="J71" s="17">
        <v>2562</v>
      </c>
      <c r="K71" s="9">
        <v>462</v>
      </c>
      <c r="L71" s="17">
        <v>2100</v>
      </c>
      <c r="M71" s="10">
        <f t="shared" si="2"/>
        <v>-1</v>
      </c>
      <c r="N71" s="18">
        <f t="shared" si="3"/>
        <v>-2100</v>
      </c>
      <c r="P71" s="8"/>
      <c r="R71" s="19"/>
    </row>
    <row r="72" spans="1:18" s="7" customFormat="1" ht="12.75">
      <c r="A72" s="15" t="s">
        <v>27</v>
      </c>
      <c r="B72" s="9">
        <v>182</v>
      </c>
      <c r="C72" s="16">
        <v>42786</v>
      </c>
      <c r="D72" s="9" t="s">
        <v>28</v>
      </c>
      <c r="E72" s="16">
        <v>42755</v>
      </c>
      <c r="F72" s="9">
        <v>0</v>
      </c>
      <c r="G72" s="16">
        <v>42786</v>
      </c>
      <c r="H72" s="16">
        <v>42790</v>
      </c>
      <c r="I72" s="9" t="s">
        <v>60</v>
      </c>
      <c r="J72" s="17">
        <v>166.48</v>
      </c>
      <c r="K72" s="9">
        <v>30.02</v>
      </c>
      <c r="L72" s="17">
        <v>136.46</v>
      </c>
      <c r="M72" s="10">
        <f t="shared" si="2"/>
        <v>-4</v>
      </c>
      <c r="N72" s="18">
        <f t="shared" si="3"/>
        <v>-545.84</v>
      </c>
      <c r="P72" s="8"/>
      <c r="R72" s="19"/>
    </row>
    <row r="73" spans="1:18" s="7" customFormat="1" ht="12.75">
      <c r="A73" s="15" t="s">
        <v>27</v>
      </c>
      <c r="B73" s="9">
        <v>182</v>
      </c>
      <c r="C73" s="16">
        <v>42786</v>
      </c>
      <c r="D73" s="9" t="s">
        <v>28</v>
      </c>
      <c r="E73" s="16">
        <v>42755</v>
      </c>
      <c r="F73" s="9">
        <v>0</v>
      </c>
      <c r="G73" s="16">
        <v>42786</v>
      </c>
      <c r="H73" s="16">
        <v>42790</v>
      </c>
      <c r="I73" s="9" t="s">
        <v>60</v>
      </c>
      <c r="J73" s="17">
        <v>658.98</v>
      </c>
      <c r="K73" s="9">
        <v>0</v>
      </c>
      <c r="L73" s="17">
        <v>658.98</v>
      </c>
      <c r="M73" s="10">
        <f t="shared" si="2"/>
        <v>-4</v>
      </c>
      <c r="N73" s="18">
        <f t="shared" si="3"/>
        <v>-2635.92</v>
      </c>
      <c r="P73" s="8"/>
      <c r="R73" s="19"/>
    </row>
    <row r="74" spans="1:18" s="7" customFormat="1" ht="12.75">
      <c r="A74" s="15" t="s">
        <v>27</v>
      </c>
      <c r="B74" s="9">
        <v>182</v>
      </c>
      <c r="C74" s="16">
        <v>42786</v>
      </c>
      <c r="D74" s="9" t="s">
        <v>29</v>
      </c>
      <c r="E74" s="16">
        <v>42755</v>
      </c>
      <c r="F74" s="9">
        <v>0</v>
      </c>
      <c r="G74" s="16">
        <v>42786</v>
      </c>
      <c r="H74" s="16">
        <v>42790</v>
      </c>
      <c r="I74" s="9" t="s">
        <v>60</v>
      </c>
      <c r="J74" s="17">
        <v>154.1</v>
      </c>
      <c r="K74" s="9">
        <v>27.79</v>
      </c>
      <c r="L74" s="17">
        <v>126.31</v>
      </c>
      <c r="M74" s="10">
        <f t="shared" si="2"/>
        <v>-4</v>
      </c>
      <c r="N74" s="18">
        <f t="shared" si="3"/>
        <v>-505.24</v>
      </c>
      <c r="P74" s="8"/>
      <c r="R74" s="19"/>
    </row>
    <row r="75" spans="1:18" s="7" customFormat="1" ht="12.75">
      <c r="A75" s="15" t="s">
        <v>27</v>
      </c>
      <c r="B75" s="9">
        <v>182</v>
      </c>
      <c r="C75" s="16">
        <v>42786</v>
      </c>
      <c r="D75" s="9" t="s">
        <v>29</v>
      </c>
      <c r="E75" s="16">
        <v>42755</v>
      </c>
      <c r="F75" s="9">
        <v>0</v>
      </c>
      <c r="G75" s="16">
        <v>42786</v>
      </c>
      <c r="H75" s="16">
        <v>42790</v>
      </c>
      <c r="I75" s="9" t="s">
        <v>60</v>
      </c>
      <c r="J75" s="17">
        <v>609.96</v>
      </c>
      <c r="K75" s="9">
        <v>0</v>
      </c>
      <c r="L75" s="17">
        <v>609.96</v>
      </c>
      <c r="M75" s="10">
        <f t="shared" si="0"/>
        <v>-4</v>
      </c>
      <c r="N75" s="18">
        <f t="shared" si="1"/>
        <v>-2439.84</v>
      </c>
      <c r="P75" s="8"/>
      <c r="R75" s="19"/>
    </row>
    <row r="76" spans="1:18" s="7" customFormat="1" ht="12.75">
      <c r="A76" s="15" t="s">
        <v>27</v>
      </c>
      <c r="B76" s="9">
        <v>182</v>
      </c>
      <c r="C76" s="16">
        <v>42786</v>
      </c>
      <c r="D76" s="9" t="s">
        <v>30</v>
      </c>
      <c r="E76" s="16">
        <v>42755</v>
      </c>
      <c r="F76" s="9">
        <v>0</v>
      </c>
      <c r="G76" s="16">
        <v>42786</v>
      </c>
      <c r="H76" s="16">
        <v>42790</v>
      </c>
      <c r="I76" s="9" t="s">
        <v>60</v>
      </c>
      <c r="J76" s="17">
        <v>149.19</v>
      </c>
      <c r="K76" s="9">
        <v>26.9</v>
      </c>
      <c r="L76" s="17">
        <v>122.29</v>
      </c>
      <c r="M76" s="10">
        <f aca="true" t="shared" si="4" ref="M76:M91">+G76-H76</f>
        <v>-4</v>
      </c>
      <c r="N76" s="18">
        <f>+M76*L76</f>
        <v>-489.16</v>
      </c>
      <c r="P76" s="8"/>
      <c r="R76" s="19"/>
    </row>
    <row r="77" spans="1:18" s="7" customFormat="1" ht="12.75">
      <c r="A77" s="15" t="s">
        <v>27</v>
      </c>
      <c r="B77" s="9">
        <v>182</v>
      </c>
      <c r="C77" s="16">
        <v>42786</v>
      </c>
      <c r="D77" s="9" t="s">
        <v>30</v>
      </c>
      <c r="E77" s="16">
        <v>42755</v>
      </c>
      <c r="F77" s="9">
        <v>0</v>
      </c>
      <c r="G77" s="16">
        <v>42786</v>
      </c>
      <c r="H77" s="16">
        <v>42790</v>
      </c>
      <c r="I77" s="9" t="s">
        <v>60</v>
      </c>
      <c r="J77" s="17">
        <v>590.59</v>
      </c>
      <c r="K77" s="9">
        <v>0</v>
      </c>
      <c r="L77" s="17">
        <v>590.59</v>
      </c>
      <c r="M77" s="10">
        <f t="shared" si="4"/>
        <v>-4</v>
      </c>
      <c r="N77" s="18">
        <f>+M77*L77</f>
        <v>-2362.36</v>
      </c>
      <c r="P77" s="8"/>
      <c r="R77" s="19"/>
    </row>
    <row r="78" spans="1:18" s="7" customFormat="1" ht="12.75">
      <c r="A78" s="15" t="s">
        <v>31</v>
      </c>
      <c r="B78" s="9">
        <v>2</v>
      </c>
      <c r="C78" s="16">
        <v>42761</v>
      </c>
      <c r="D78" s="9" t="s">
        <v>32</v>
      </c>
      <c r="E78" s="16">
        <v>42710</v>
      </c>
      <c r="F78" s="9">
        <v>0</v>
      </c>
      <c r="G78" s="16">
        <v>42765</v>
      </c>
      <c r="H78" s="16">
        <v>42772</v>
      </c>
      <c r="I78" s="9" t="s">
        <v>63</v>
      </c>
      <c r="J78" s="17">
        <v>37000.57</v>
      </c>
      <c r="K78" s="9">
        <v>3363.69</v>
      </c>
      <c r="L78" s="17">
        <v>33636.88</v>
      </c>
      <c r="M78" s="10">
        <f t="shared" si="4"/>
        <v>-7</v>
      </c>
      <c r="N78" s="18">
        <f>+M78*L78</f>
        <v>-235458.15999999997</v>
      </c>
      <c r="P78" s="8"/>
      <c r="R78" s="19"/>
    </row>
    <row r="79" spans="1:18" s="7" customFormat="1" ht="12.75">
      <c r="A79" s="15" t="s">
        <v>33</v>
      </c>
      <c r="B79" s="9">
        <v>42</v>
      </c>
      <c r="C79" s="16">
        <v>42762</v>
      </c>
      <c r="D79" s="9" t="str">
        <f>"0000024918"</f>
        <v>0000024918</v>
      </c>
      <c r="E79" s="16">
        <v>42713</v>
      </c>
      <c r="F79" s="9">
        <v>0</v>
      </c>
      <c r="G79" s="16">
        <v>42765</v>
      </c>
      <c r="H79" s="16">
        <v>42773</v>
      </c>
      <c r="I79" s="9" t="s">
        <v>63</v>
      </c>
      <c r="J79" s="17">
        <v>69.81</v>
      </c>
      <c r="K79" s="9">
        <v>12.59</v>
      </c>
      <c r="L79" s="17">
        <v>57.22</v>
      </c>
      <c r="M79" s="10">
        <f t="shared" si="4"/>
        <v>-8</v>
      </c>
      <c r="N79" s="18">
        <f t="shared" si="1"/>
        <v>-457.76</v>
      </c>
      <c r="P79" s="8"/>
      <c r="R79" s="19"/>
    </row>
    <row r="80" spans="1:18" s="7" customFormat="1" ht="12.75">
      <c r="A80" s="15" t="s">
        <v>33</v>
      </c>
      <c r="B80" s="9">
        <v>41</v>
      </c>
      <c r="C80" s="16">
        <v>42762</v>
      </c>
      <c r="D80" s="9" t="str">
        <f>"0000024917"</f>
        <v>0000024917</v>
      </c>
      <c r="E80" s="16">
        <v>42713</v>
      </c>
      <c r="F80" s="9">
        <v>0</v>
      </c>
      <c r="G80" s="16">
        <v>42765</v>
      </c>
      <c r="H80" s="16">
        <v>42773</v>
      </c>
      <c r="I80" s="9" t="s">
        <v>63</v>
      </c>
      <c r="J80" s="17">
        <v>63.98</v>
      </c>
      <c r="K80" s="9">
        <v>11.54</v>
      </c>
      <c r="L80" s="17">
        <v>52.44</v>
      </c>
      <c r="M80" s="10">
        <f t="shared" si="4"/>
        <v>-8</v>
      </c>
      <c r="N80" s="18">
        <f aca="true" t="shared" si="5" ref="N80:N98">+M80*L80</f>
        <v>-419.52</v>
      </c>
      <c r="P80" s="8"/>
      <c r="R80" s="19"/>
    </row>
    <row r="81" spans="1:18" s="7" customFormat="1" ht="12.75">
      <c r="A81" s="15" t="s">
        <v>11</v>
      </c>
      <c r="B81" s="9">
        <v>46</v>
      </c>
      <c r="C81" s="16">
        <v>42763</v>
      </c>
      <c r="D81" s="9" t="s">
        <v>12</v>
      </c>
      <c r="E81" s="16">
        <v>42734</v>
      </c>
      <c r="F81" s="9">
        <v>0</v>
      </c>
      <c r="G81" s="16">
        <v>42765</v>
      </c>
      <c r="H81" s="16">
        <v>42778</v>
      </c>
      <c r="I81" s="9" t="s">
        <v>63</v>
      </c>
      <c r="J81" s="17">
        <v>7320</v>
      </c>
      <c r="K81" s="9">
        <v>1320</v>
      </c>
      <c r="L81" s="17">
        <v>6000</v>
      </c>
      <c r="M81" s="10">
        <f t="shared" si="4"/>
        <v>-13</v>
      </c>
      <c r="N81" s="18">
        <f t="shared" si="5"/>
        <v>-78000</v>
      </c>
      <c r="P81" s="8"/>
      <c r="R81" s="19"/>
    </row>
    <row r="82" spans="1:18" s="7" customFormat="1" ht="12.75">
      <c r="A82" s="15" t="s">
        <v>72</v>
      </c>
      <c r="B82" s="9">
        <v>329</v>
      </c>
      <c r="C82" s="16">
        <v>42809</v>
      </c>
      <c r="D82" s="9" t="str">
        <f>"0002104403"</f>
        <v>0002104403</v>
      </c>
      <c r="E82" s="16">
        <v>42766</v>
      </c>
      <c r="F82" s="9">
        <v>0</v>
      </c>
      <c r="G82" s="16">
        <v>42812</v>
      </c>
      <c r="H82" s="16">
        <v>42825</v>
      </c>
      <c r="I82" s="9" t="s">
        <v>63</v>
      </c>
      <c r="J82" s="17">
        <v>636.84</v>
      </c>
      <c r="K82" s="9">
        <v>114.84</v>
      </c>
      <c r="L82" s="17">
        <v>522</v>
      </c>
      <c r="M82" s="10">
        <f t="shared" si="4"/>
        <v>-13</v>
      </c>
      <c r="N82" s="18">
        <f t="shared" si="5"/>
        <v>-6786</v>
      </c>
      <c r="P82" s="8"/>
      <c r="R82" s="19"/>
    </row>
    <row r="83" spans="1:18" s="7" customFormat="1" ht="25.5">
      <c r="A83" s="15" t="s">
        <v>15</v>
      </c>
      <c r="B83" s="9">
        <v>327</v>
      </c>
      <c r="C83" s="16">
        <v>42809</v>
      </c>
      <c r="D83" s="9" t="s">
        <v>34</v>
      </c>
      <c r="E83" s="16">
        <v>42781</v>
      </c>
      <c r="F83" s="9">
        <v>0</v>
      </c>
      <c r="G83" s="16">
        <v>42812</v>
      </c>
      <c r="H83" s="16">
        <v>42825</v>
      </c>
      <c r="I83" s="9" t="s">
        <v>63</v>
      </c>
      <c r="J83" s="17">
        <v>212</v>
      </c>
      <c r="K83" s="9">
        <v>0</v>
      </c>
      <c r="L83" s="17">
        <v>212</v>
      </c>
      <c r="M83" s="10">
        <f t="shared" si="4"/>
        <v>-13</v>
      </c>
      <c r="N83" s="18">
        <f t="shared" si="5"/>
        <v>-2756</v>
      </c>
      <c r="P83" s="8"/>
      <c r="R83" s="19"/>
    </row>
    <row r="84" spans="1:18" s="7" customFormat="1" ht="12.75">
      <c r="A84" s="15" t="s">
        <v>35</v>
      </c>
      <c r="B84" s="9">
        <v>324</v>
      </c>
      <c r="C84" s="16">
        <v>42809</v>
      </c>
      <c r="D84" s="9" t="s">
        <v>36</v>
      </c>
      <c r="E84" s="16">
        <v>42760</v>
      </c>
      <c r="F84" s="9">
        <v>0</v>
      </c>
      <c r="G84" s="16">
        <v>42812</v>
      </c>
      <c r="H84" s="16">
        <v>42825</v>
      </c>
      <c r="I84" s="9" t="s">
        <v>63</v>
      </c>
      <c r="J84" s="17">
        <v>556.32</v>
      </c>
      <c r="K84" s="9">
        <v>100.32</v>
      </c>
      <c r="L84" s="17">
        <v>456</v>
      </c>
      <c r="M84" s="10">
        <f t="shared" si="4"/>
        <v>-13</v>
      </c>
      <c r="N84" s="18">
        <f t="shared" si="5"/>
        <v>-5928</v>
      </c>
      <c r="P84" s="8"/>
      <c r="R84" s="19"/>
    </row>
    <row r="85" spans="1:18" s="7" customFormat="1" ht="12.75">
      <c r="A85" s="15" t="s">
        <v>37</v>
      </c>
      <c r="B85" s="9">
        <v>40</v>
      </c>
      <c r="C85" s="16">
        <v>42762</v>
      </c>
      <c r="D85" s="9" t="str">
        <f>"2016901792"</f>
        <v>2016901792</v>
      </c>
      <c r="E85" s="16">
        <v>42735</v>
      </c>
      <c r="F85" s="9">
        <v>0</v>
      </c>
      <c r="G85" s="16">
        <v>42765</v>
      </c>
      <c r="H85" s="16">
        <v>42783</v>
      </c>
      <c r="I85" s="9" t="s">
        <v>60</v>
      </c>
      <c r="J85" s="17">
        <v>463.6</v>
      </c>
      <c r="K85" s="9">
        <v>83.6</v>
      </c>
      <c r="L85" s="17">
        <v>380</v>
      </c>
      <c r="M85" s="10">
        <f t="shared" si="4"/>
        <v>-18</v>
      </c>
      <c r="N85" s="18">
        <f t="shared" si="5"/>
        <v>-6840</v>
      </c>
      <c r="P85" s="8"/>
      <c r="R85" s="19"/>
    </row>
    <row r="86" spans="1:18" s="7" customFormat="1" ht="12.75">
      <c r="A86" s="15" t="s">
        <v>38</v>
      </c>
      <c r="B86" s="9">
        <v>45</v>
      </c>
      <c r="C86" s="16">
        <v>42762</v>
      </c>
      <c r="D86" s="9" t="s">
        <v>39</v>
      </c>
      <c r="E86" s="16">
        <v>42735</v>
      </c>
      <c r="F86" s="9">
        <v>0</v>
      </c>
      <c r="G86" s="16">
        <v>42765</v>
      </c>
      <c r="H86" s="16">
        <v>42794</v>
      </c>
      <c r="I86" s="9" t="s">
        <v>63</v>
      </c>
      <c r="J86" s="17">
        <v>409.55</v>
      </c>
      <c r="K86" s="9">
        <v>73.85</v>
      </c>
      <c r="L86" s="17">
        <v>335.7</v>
      </c>
      <c r="M86" s="10">
        <f t="shared" si="4"/>
        <v>-29</v>
      </c>
      <c r="N86" s="18">
        <f t="shared" si="5"/>
        <v>-9735.3</v>
      </c>
      <c r="P86" s="8"/>
      <c r="R86" s="19"/>
    </row>
    <row r="87" spans="1:18" s="7" customFormat="1" ht="12.75">
      <c r="A87" s="15" t="s">
        <v>8</v>
      </c>
      <c r="B87" s="9">
        <v>179</v>
      </c>
      <c r="C87" s="16">
        <v>42786</v>
      </c>
      <c r="D87" s="9" t="str">
        <f>"6820161205003134"</f>
        <v>6820161205003134</v>
      </c>
      <c r="E87" s="16">
        <v>42725</v>
      </c>
      <c r="F87" s="9">
        <v>0</v>
      </c>
      <c r="G87" s="16">
        <v>42786</v>
      </c>
      <c r="H87" s="16">
        <v>42815</v>
      </c>
      <c r="I87" s="9" t="s">
        <v>63</v>
      </c>
      <c r="J87" s="17">
        <v>111.06</v>
      </c>
      <c r="K87" s="9">
        <v>20.03</v>
      </c>
      <c r="L87" s="17">
        <v>91.03</v>
      </c>
      <c r="M87" s="10">
        <f t="shared" si="4"/>
        <v>-29</v>
      </c>
      <c r="N87" s="18">
        <f t="shared" si="5"/>
        <v>-2639.87</v>
      </c>
      <c r="P87" s="8"/>
      <c r="R87" s="19"/>
    </row>
    <row r="88" spans="1:18" s="7" customFormat="1" ht="12.75">
      <c r="A88" s="15" t="s">
        <v>8</v>
      </c>
      <c r="B88" s="9">
        <v>180</v>
      </c>
      <c r="C88" s="16">
        <v>42786</v>
      </c>
      <c r="D88" s="9" t="str">
        <f>"6820161205003212"</f>
        <v>6820161205003212</v>
      </c>
      <c r="E88" s="16">
        <v>42725</v>
      </c>
      <c r="F88" s="9">
        <v>0</v>
      </c>
      <c r="G88" s="16">
        <v>42786</v>
      </c>
      <c r="H88" s="16">
        <v>42815</v>
      </c>
      <c r="I88" s="9" t="s">
        <v>63</v>
      </c>
      <c r="J88" s="17">
        <v>66.86</v>
      </c>
      <c r="K88" s="9">
        <v>12.06</v>
      </c>
      <c r="L88" s="17">
        <v>54.8</v>
      </c>
      <c r="M88" s="10">
        <f t="shared" si="4"/>
        <v>-29</v>
      </c>
      <c r="N88" s="18">
        <f t="shared" si="5"/>
        <v>-1589.1999999999998</v>
      </c>
      <c r="P88" s="8"/>
      <c r="R88" s="19"/>
    </row>
    <row r="89" spans="1:18" s="7" customFormat="1" ht="12.75">
      <c r="A89" s="15" t="s">
        <v>8</v>
      </c>
      <c r="B89" s="9">
        <v>180</v>
      </c>
      <c r="C89" s="16">
        <v>42786</v>
      </c>
      <c r="D89" s="9" t="str">
        <f>"6820161205003191"</f>
        <v>6820161205003191</v>
      </c>
      <c r="E89" s="16">
        <v>42725</v>
      </c>
      <c r="F89" s="9">
        <v>0</v>
      </c>
      <c r="G89" s="16">
        <v>42786</v>
      </c>
      <c r="H89" s="16">
        <v>42815</v>
      </c>
      <c r="I89" s="9" t="s">
        <v>63</v>
      </c>
      <c r="J89" s="17">
        <v>101.22</v>
      </c>
      <c r="K89" s="9">
        <v>18.25</v>
      </c>
      <c r="L89" s="17">
        <v>82.97</v>
      </c>
      <c r="M89" s="10">
        <f t="shared" si="4"/>
        <v>-29</v>
      </c>
      <c r="N89" s="18">
        <f t="shared" si="5"/>
        <v>-2406.13</v>
      </c>
      <c r="P89" s="8"/>
      <c r="R89" s="19"/>
    </row>
    <row r="90" spans="1:18" s="7" customFormat="1" ht="12.75">
      <c r="A90" s="15" t="s">
        <v>72</v>
      </c>
      <c r="B90" s="9">
        <v>47</v>
      </c>
      <c r="C90" s="16">
        <v>42763</v>
      </c>
      <c r="D90" s="9" t="str">
        <f>"0002100423"</f>
        <v>0002100423</v>
      </c>
      <c r="E90" s="16">
        <v>42754</v>
      </c>
      <c r="F90" s="9">
        <v>0</v>
      </c>
      <c r="G90" s="16">
        <v>42765</v>
      </c>
      <c r="H90" s="16">
        <v>42794</v>
      </c>
      <c r="I90" s="9" t="s">
        <v>63</v>
      </c>
      <c r="J90" s="17">
        <v>1854.4</v>
      </c>
      <c r="K90" s="9">
        <v>334.4</v>
      </c>
      <c r="L90" s="17">
        <v>1520</v>
      </c>
      <c r="M90" s="10">
        <f t="shared" si="4"/>
        <v>-29</v>
      </c>
      <c r="N90" s="18">
        <f t="shared" si="5"/>
        <v>-44080</v>
      </c>
      <c r="P90" s="8"/>
      <c r="R90" s="19"/>
    </row>
    <row r="91" spans="1:18" s="7" customFormat="1" ht="12.75">
      <c r="A91" s="15" t="s">
        <v>40</v>
      </c>
      <c r="B91" s="9">
        <v>14</v>
      </c>
      <c r="C91" s="16">
        <v>42761</v>
      </c>
      <c r="D91" s="9" t="s">
        <v>41</v>
      </c>
      <c r="E91" s="16">
        <v>42735</v>
      </c>
      <c r="F91" s="9">
        <v>0</v>
      </c>
      <c r="G91" s="16">
        <v>42765</v>
      </c>
      <c r="H91" s="16">
        <v>42794</v>
      </c>
      <c r="I91" s="9" t="s">
        <v>63</v>
      </c>
      <c r="J91" s="17">
        <v>72.29</v>
      </c>
      <c r="K91" s="9">
        <v>13.04</v>
      </c>
      <c r="L91" s="17">
        <v>59.25</v>
      </c>
      <c r="M91" s="10">
        <f t="shared" si="4"/>
        <v>-29</v>
      </c>
      <c r="N91" s="18">
        <f t="shared" si="5"/>
        <v>-1718.25</v>
      </c>
      <c r="P91" s="8"/>
      <c r="R91" s="19"/>
    </row>
    <row r="92" spans="1:18" s="7" customFormat="1" ht="12.75">
      <c r="A92" s="15" t="s">
        <v>90</v>
      </c>
      <c r="B92" s="9">
        <v>6</v>
      </c>
      <c r="C92" s="16">
        <v>42761</v>
      </c>
      <c r="D92" s="9" t="s">
        <v>42</v>
      </c>
      <c r="E92" s="16">
        <v>42735</v>
      </c>
      <c r="F92" s="9">
        <v>0</v>
      </c>
      <c r="G92" s="16">
        <v>42765</v>
      </c>
      <c r="H92" s="16">
        <v>42794</v>
      </c>
      <c r="I92" s="9" t="s">
        <v>63</v>
      </c>
      <c r="J92" s="17">
        <v>10360.02</v>
      </c>
      <c r="K92" s="9">
        <v>398.46</v>
      </c>
      <c r="L92" s="17">
        <v>9961.56</v>
      </c>
      <c r="M92" s="10">
        <f>+G92-H92</f>
        <v>-29</v>
      </c>
      <c r="N92" s="18">
        <f t="shared" si="5"/>
        <v>-288885.24</v>
      </c>
      <c r="P92" s="8"/>
      <c r="R92" s="19"/>
    </row>
    <row r="93" spans="1:18" s="7" customFormat="1" ht="12.75">
      <c r="A93" s="15" t="s">
        <v>22</v>
      </c>
      <c r="B93" s="9">
        <v>39</v>
      </c>
      <c r="C93" s="16">
        <v>42762</v>
      </c>
      <c r="D93" s="9" t="s">
        <v>43</v>
      </c>
      <c r="E93" s="16">
        <v>42735</v>
      </c>
      <c r="F93" s="9">
        <v>0</v>
      </c>
      <c r="G93" s="16">
        <v>42765</v>
      </c>
      <c r="H93" s="16">
        <v>42794</v>
      </c>
      <c r="I93" s="9" t="s">
        <v>63</v>
      </c>
      <c r="J93" s="17">
        <v>24.4</v>
      </c>
      <c r="K93" s="9">
        <v>4.4</v>
      </c>
      <c r="L93" s="17">
        <v>20</v>
      </c>
      <c r="M93" s="10">
        <f aca="true" t="shared" si="6" ref="M93:M98">+G93-H93</f>
        <v>-29</v>
      </c>
      <c r="N93" s="18">
        <f t="shared" si="5"/>
        <v>-580</v>
      </c>
      <c r="P93" s="8"/>
      <c r="R93" s="19"/>
    </row>
    <row r="94" spans="1:18" s="7" customFormat="1" ht="12.75">
      <c r="A94" s="15" t="s">
        <v>8</v>
      </c>
      <c r="B94" s="9">
        <v>180</v>
      </c>
      <c r="C94" s="16">
        <v>42786</v>
      </c>
      <c r="D94" s="9" t="str">
        <f>"6820161205003529"</f>
        <v>6820161205003529</v>
      </c>
      <c r="E94" s="16">
        <v>42726</v>
      </c>
      <c r="F94" s="9">
        <v>0</v>
      </c>
      <c r="G94" s="16">
        <v>42786</v>
      </c>
      <c r="H94" s="16">
        <v>42816</v>
      </c>
      <c r="I94" s="9" t="s">
        <v>63</v>
      </c>
      <c r="J94" s="17">
        <v>311.77</v>
      </c>
      <c r="K94" s="9">
        <v>56.22</v>
      </c>
      <c r="L94" s="17">
        <v>255.55</v>
      </c>
      <c r="M94" s="10">
        <f t="shared" si="6"/>
        <v>-30</v>
      </c>
      <c r="N94" s="18">
        <f t="shared" si="5"/>
        <v>-7666.5</v>
      </c>
      <c r="P94" s="8"/>
      <c r="R94" s="19"/>
    </row>
    <row r="95" spans="1:18" s="7" customFormat="1" ht="12.75">
      <c r="A95" s="15" t="s">
        <v>44</v>
      </c>
      <c r="B95" s="9">
        <v>11</v>
      </c>
      <c r="C95" s="16">
        <v>42761</v>
      </c>
      <c r="D95" s="9" t="str">
        <f>"17472"</f>
        <v>17472</v>
      </c>
      <c r="E95" s="16">
        <v>42733</v>
      </c>
      <c r="F95" s="9">
        <v>0</v>
      </c>
      <c r="G95" s="16">
        <v>42765</v>
      </c>
      <c r="H95" s="16">
        <v>42798</v>
      </c>
      <c r="I95" s="9" t="s">
        <v>63</v>
      </c>
      <c r="J95" s="17">
        <v>55.5</v>
      </c>
      <c r="K95" s="9">
        <v>0</v>
      </c>
      <c r="L95" s="17">
        <v>55.5</v>
      </c>
      <c r="M95" s="10">
        <f t="shared" si="6"/>
        <v>-33</v>
      </c>
      <c r="N95" s="18">
        <f t="shared" si="5"/>
        <v>-1831.5</v>
      </c>
      <c r="P95" s="8"/>
      <c r="R95" s="19"/>
    </row>
    <row r="96" spans="1:18" s="7" customFormat="1" ht="12.75">
      <c r="A96" s="15" t="s">
        <v>45</v>
      </c>
      <c r="B96" s="9">
        <v>181</v>
      </c>
      <c r="C96" s="16">
        <v>42786</v>
      </c>
      <c r="D96" s="9" t="str">
        <f>"1010397922"</f>
        <v>1010397922</v>
      </c>
      <c r="E96" s="16">
        <v>42760</v>
      </c>
      <c r="F96" s="9">
        <v>0</v>
      </c>
      <c r="G96" s="16">
        <v>42786</v>
      </c>
      <c r="H96" s="16">
        <v>42825</v>
      </c>
      <c r="I96" s="9" t="s">
        <v>63</v>
      </c>
      <c r="J96" s="17">
        <v>532.09</v>
      </c>
      <c r="K96" s="9">
        <v>95.95</v>
      </c>
      <c r="L96" s="17">
        <v>436.14</v>
      </c>
      <c r="M96" s="10">
        <f t="shared" si="6"/>
        <v>-39</v>
      </c>
      <c r="N96" s="18">
        <f t="shared" si="5"/>
        <v>-17009.46</v>
      </c>
      <c r="P96" s="8"/>
      <c r="R96" s="19"/>
    </row>
    <row r="97" spans="1:18" s="7" customFormat="1" ht="12.75">
      <c r="A97" s="15" t="s">
        <v>33</v>
      </c>
      <c r="B97" s="9">
        <v>43</v>
      </c>
      <c r="C97" s="16">
        <v>42762</v>
      </c>
      <c r="D97" s="9" t="str">
        <f>"0000000705"</f>
        <v>0000000705</v>
      </c>
      <c r="E97" s="16">
        <v>42746</v>
      </c>
      <c r="F97" s="9">
        <v>0</v>
      </c>
      <c r="G97" s="16">
        <v>42765</v>
      </c>
      <c r="H97" s="16">
        <v>42806</v>
      </c>
      <c r="I97" s="9" t="s">
        <v>63</v>
      </c>
      <c r="J97" s="17">
        <v>63.98</v>
      </c>
      <c r="K97" s="9">
        <v>11.54</v>
      </c>
      <c r="L97" s="17">
        <v>52.44</v>
      </c>
      <c r="M97" s="10">
        <f t="shared" si="6"/>
        <v>-41</v>
      </c>
      <c r="N97" s="18">
        <f t="shared" si="5"/>
        <v>-2150.04</v>
      </c>
      <c r="P97" s="8"/>
      <c r="R97" s="19"/>
    </row>
    <row r="98" spans="1:18" s="7" customFormat="1" ht="12.75">
      <c r="A98" s="15" t="s">
        <v>33</v>
      </c>
      <c r="B98" s="9">
        <v>44</v>
      </c>
      <c r="C98" s="16">
        <v>42762</v>
      </c>
      <c r="D98" s="9" t="str">
        <f>"0000000706"</f>
        <v>0000000706</v>
      </c>
      <c r="E98" s="16">
        <v>42746</v>
      </c>
      <c r="F98" s="9">
        <v>0</v>
      </c>
      <c r="G98" s="16">
        <v>42765</v>
      </c>
      <c r="H98" s="16">
        <v>42806</v>
      </c>
      <c r="I98" s="9" t="s">
        <v>63</v>
      </c>
      <c r="J98" s="17">
        <v>69.81</v>
      </c>
      <c r="K98" s="9">
        <v>12.59</v>
      </c>
      <c r="L98" s="17">
        <v>57.22</v>
      </c>
      <c r="M98" s="10">
        <f t="shared" si="6"/>
        <v>-41</v>
      </c>
      <c r="N98" s="18">
        <f t="shared" si="5"/>
        <v>-2346.02</v>
      </c>
      <c r="P98" s="8"/>
      <c r="R98" s="19"/>
    </row>
    <row r="99" spans="1:18" s="7" customFormat="1" ht="12.75">
      <c r="A99" s="15" t="s">
        <v>46</v>
      </c>
      <c r="B99" s="9">
        <v>0</v>
      </c>
      <c r="C99" s="16"/>
      <c r="D99" s="9"/>
      <c r="E99" s="16"/>
      <c r="F99" s="9">
        <v>0</v>
      </c>
      <c r="G99" s="16"/>
      <c r="H99" s="16"/>
      <c r="I99" s="9"/>
      <c r="J99" s="17">
        <f>SUM(J2:J98)</f>
        <v>196964.35000000003</v>
      </c>
      <c r="K99" s="9">
        <f>SUM(K2:K98)</f>
        <v>21564.65</v>
      </c>
      <c r="L99" s="17">
        <f>SUM(L2:L98)</f>
        <v>175399.7</v>
      </c>
      <c r="M99" s="10">
        <f>+N99/L99</f>
        <v>9.859374217857837</v>
      </c>
      <c r="N99" s="18">
        <f>SUM(N2:N98)</f>
        <v>1729331.2799999996</v>
      </c>
      <c r="P99" s="8"/>
      <c r="R99" s="19"/>
    </row>
    <row r="100" ht="12.75">
      <c r="M100" s="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Hewlett-Packard Company</cp:lastModifiedBy>
  <cp:lastPrinted>2017-07-27T13:42:52Z</cp:lastPrinted>
  <dcterms:created xsi:type="dcterms:W3CDTF">2017-04-18T15:09:17Z</dcterms:created>
  <dcterms:modified xsi:type="dcterms:W3CDTF">2017-07-27T13:42:57Z</dcterms:modified>
  <cp:category/>
  <cp:version/>
  <cp:contentType/>
  <cp:contentStatus/>
</cp:coreProperties>
</file>